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консолидированный бюджет" sheetId="1" r:id="rId1"/>
    <sheet name="районный бюджет" sheetId="2" r:id="rId2"/>
    <sheet name="бюджеты поселений" sheetId="3" r:id="rId3"/>
  </sheets>
  <definedNames>
    <definedName name="_xlnm.Print_Area" localSheetId="0">'консолидированный бюджет'!$A$1:$I$118</definedName>
    <definedName name="_xlnm.Print_Area" localSheetId="1">'районный бюджет'!$A$1:$I$109</definedName>
  </definedNames>
  <calcPr fullCalcOnLoad="1"/>
</workbook>
</file>

<file path=xl/sharedStrings.xml><?xml version="1.0" encoding="utf-8"?>
<sst xmlns="http://schemas.openxmlformats.org/spreadsheetml/2006/main" count="615" uniqueCount="243">
  <si>
    <t>Источники внутреннего финансирования дефицита бюджета муниципальных образований</t>
  </si>
  <si>
    <t>Источники внутреннего финансирования дефицита консолидированного 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</si>
  <si>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</si>
  <si>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</t>
  </si>
  <si>
    <t>Безвозмездные поступления</t>
  </si>
  <si>
    <t>РАСХОДЫ</t>
  </si>
  <si>
    <t>Налог на доходы физических лиц</t>
  </si>
  <si>
    <t>Государственная пошлина</t>
  </si>
  <si>
    <t>Земельный налог</t>
  </si>
  <si>
    <t>Доходы от оказания платных услуг</t>
  </si>
  <si>
    <t>Доходы от продажи материальных и нематериальных активов</t>
  </si>
  <si>
    <t>Прочие неналоговые доходы</t>
  </si>
  <si>
    <t>Единый налог на вмененный доход</t>
  </si>
  <si>
    <t xml:space="preserve">Доходы от использования муниципального имущества </t>
  </si>
  <si>
    <t>Платежи при пользовании природными ресурсами</t>
  </si>
  <si>
    <t>Иные межбюджетные трансферты</t>
  </si>
  <si>
    <t>Возврат остатков целевых средств прошлых лет</t>
  </si>
  <si>
    <t>Прочие безвозмездные поступления</t>
  </si>
  <si>
    <t>Налоговые и неналоговые доходы</t>
  </si>
  <si>
    <t>Единый сельскохозяйственный налог</t>
  </si>
  <si>
    <t>Доходы от возврата целевых средств прошлых лет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</si>
  <si>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</si>
  <si>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</si>
  <si>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</si>
  <si>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</si>
  <si>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</si>
  <si>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</si>
  <si>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 xml:space="preserve">Культура и кинематография </t>
  </si>
  <si>
    <t>Социальная политика</t>
  </si>
  <si>
    <t>Физическая культура и спорт</t>
  </si>
  <si>
    <t>Средства массовой информации</t>
  </si>
  <si>
    <t>Всего доходов:</t>
  </si>
  <si>
    <t>Всего расходов:</t>
  </si>
  <si>
    <t>Результат исполнения бюджета дефицит "-",профицит "+")</t>
  </si>
  <si>
    <t>Источники внутреннего финансирования дефицита районного бюджета</t>
  </si>
  <si>
    <t>Кредиты кредитных организаций в валюте РФ</t>
  </si>
  <si>
    <t>Бюджетные кредиты от других бюджетов бюджетной системы РФ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</si>
  <si>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</si>
  <si>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</si>
  <si>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Всего источников:</t>
  </si>
  <si>
    <t>Межбюджетные трансферты бюджетам муниципальных образований</t>
  </si>
  <si>
    <t>Штрафы, санкции, возмещение ущерба</t>
  </si>
  <si>
    <t>Налог, взимаемый в связи с применением патентной системы налогообложения</t>
  </si>
  <si>
    <t>Административные платежи и сборы</t>
  </si>
  <si>
    <t>Дотации</t>
  </si>
  <si>
    <t>Субвенции</t>
  </si>
  <si>
    <t>Субсидии</t>
  </si>
  <si>
    <t>Налог на имущество физических лиц</t>
  </si>
  <si>
    <t>Результат исполнения бюджета дефицит "-", профицит "+")</t>
  </si>
  <si>
    <t>Исполнено, %</t>
  </si>
  <si>
    <t>Плановые назначения (тыс. рублей)</t>
  </si>
  <si>
    <t xml:space="preserve">Наименование кода </t>
  </si>
  <si>
    <t>Код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</si>
  <si>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</si>
  <si>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</si>
  <si>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</si>
  <si>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</si>
  <si>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</si>
  <si>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</si>
  <si>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</si>
  <si>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</si>
  <si>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</si>
  <si>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</si>
  <si>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</si>
  <si>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</si>
  <si>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</si>
  <si>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</si>
  <si>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</si>
  <si>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</si>
  <si>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</si>
  <si>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</si>
  <si>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</si>
  <si>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</si>
  <si>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</si>
  <si>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</si>
  <si>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</si>
  <si>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0400</t>
  </si>
  <si>
    <t>Сельское хозяйство и рыболовство</t>
  </si>
  <si>
    <t>Дорожное хозяйство(дорожные фонды)</t>
  </si>
  <si>
    <t>Транспорт</t>
  </si>
  <si>
    <t>Другие вопросы в области национальной экономики</t>
  </si>
  <si>
    <t>0405</t>
  </si>
  <si>
    <t>Водное хозяйство</t>
  </si>
  <si>
    <t>0406</t>
  </si>
  <si>
    <t>0408</t>
  </si>
  <si>
    <t>0409</t>
  </si>
  <si>
    <t>0412</t>
  </si>
  <si>
    <t>Жилищное хозяйство</t>
  </si>
  <si>
    <t>0500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</si>
  <si>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</si>
  <si>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</si>
  <si>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</si>
  <si>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</si>
  <si>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</si>
  <si>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</si>
  <si>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</si>
  <si>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Дошкольное образование</t>
  </si>
  <si>
    <t>0700</t>
  </si>
  <si>
    <t>0701</t>
  </si>
  <si>
    <t>Общее образование</t>
  </si>
  <si>
    <t>0702</t>
  </si>
  <si>
    <t>0707</t>
  </si>
  <si>
    <t>0709</t>
  </si>
  <si>
    <t>Другие вопросы в области образования</t>
  </si>
  <si>
    <t>0800</t>
  </si>
  <si>
    <t xml:space="preserve">Культура 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</si>
  <si>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</si>
  <si>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</si>
  <si>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</si>
  <si>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</si>
  <si>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</si>
  <si>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</si>
  <si>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</si>
  <si>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</si>
  <si>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</si>
  <si>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</si>
  <si>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</si>
  <si>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</si>
  <si>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</si>
  <si>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 xml:space="preserve">Физическая культура </t>
  </si>
  <si>
    <t>1101</t>
  </si>
  <si>
    <t>Массовый спорт</t>
  </si>
  <si>
    <t>1102</t>
  </si>
  <si>
    <t>Периодическая печать и издательства</t>
  </si>
  <si>
    <t>1200</t>
  </si>
  <si>
    <t>1202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</si>
  <si>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</si>
  <si>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</si>
  <si>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</si>
  <si>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</si>
  <si>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20200000000000000</t>
  </si>
  <si>
    <t>21800000000000000</t>
  </si>
  <si>
    <t>21900000000000000</t>
  </si>
  <si>
    <t>Наименование кода</t>
  </si>
  <si>
    <t>1105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</si>
  <si>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</si>
  <si>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</si>
  <si>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</si>
  <si>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20700000000000000</t>
  </si>
  <si>
    <t>1 00 00000 00 0000 000</t>
  </si>
  <si>
    <t>1 01 00000 00 0000 000</t>
  </si>
  <si>
    <t>1 01 02000 00 0000 000</t>
  </si>
  <si>
    <t>Налоги на товары (работы, услуги), реализуемые на территории Российской Федерации</t>
  </si>
  <si>
    <t>1 03 00000 00 0000 000</t>
  </si>
  <si>
    <t>1 03 02000 00 0000 000</t>
  </si>
  <si>
    <t>Налоги на совокупный доход</t>
  </si>
  <si>
    <t>1 05 00000 00 0000 000</t>
  </si>
  <si>
    <t>1 05 02000 00 0000 000</t>
  </si>
  <si>
    <t>1 05 03000 00 0000 000</t>
  </si>
  <si>
    <t>1 05 04000 00 0000 000</t>
  </si>
  <si>
    <t>Налоги на имущество</t>
  </si>
  <si>
    <t>1 06 00000 00 0000 000</t>
  </si>
  <si>
    <t>1 06 01000 00 0000 000</t>
  </si>
  <si>
    <t>1 06 06000 00 0000 000</t>
  </si>
  <si>
    <t>1 08 00000 00 0000 000</t>
  </si>
  <si>
    <t>1 08 03000 00 0000 000</t>
  </si>
  <si>
    <t>1 08 04000 00 0000 000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</si>
  <si>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</si>
  <si>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</si>
  <si>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1 11 05000 00 0000 000</t>
  </si>
  <si>
    <t>Платежи от государственных и муниципальных унитарных предприятий</t>
  </si>
  <si>
    <t>1 11 07000 00 0000 000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</si>
  <si>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</si>
  <si>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1 11 09000 00 0000 000</t>
  </si>
  <si>
    <t>1 12 00000 00 0000 000</t>
  </si>
  <si>
    <t>Плата за негативное воздействие на окружающую среду</t>
  </si>
  <si>
    <t>1 12 01000 00 0000 000</t>
  </si>
  <si>
    <t>Доходы от оказания платных услуг (работ) и компенсации затрат государства</t>
  </si>
  <si>
    <t>1 13 00000 00 0000 000</t>
  </si>
  <si>
    <t>1 13 01000 00 0000 000</t>
  </si>
  <si>
    <t>Доходы от компенсации затрат государства</t>
  </si>
  <si>
    <t>1 13 02000 00 0000 000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</si>
  <si>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</si>
  <si>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</si>
  <si>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</si>
  <si>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</si>
  <si>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1 14 06000 00 0000 000</t>
  </si>
  <si>
    <t>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</si>
  <si>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</si>
  <si>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1 15 02000 00 0000 000</t>
  </si>
  <si>
    <t>1 16 00000 00 0000 000</t>
  </si>
  <si>
    <t>Денежные взыскания (штрафы) за нарушение законодательства о налогах и сборах</t>
  </si>
  <si>
    <t xml:space="preserve"> 1 16 03000 00 0000 000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</si>
  <si>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</si>
  <si>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</si>
  <si>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</si>
  <si>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1 16 08000 00 0000 000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</si>
  <si>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</si>
  <si>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1 16 25000 00 0000 000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</si>
  <si>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</si>
  <si>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1 16 28000 00 0000 000</t>
  </si>
  <si>
    <t>Денежные взыскания (штрафы) за правонарушения в области дорожного движения</t>
  </si>
  <si>
    <t xml:space="preserve"> 1 16 30000 00 0000 000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</si>
  <si>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</si>
  <si>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1 16 33000 00 0000 000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</si>
  <si>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</si>
  <si>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1 16 43000 00 0000 000</t>
  </si>
  <si>
    <t>Прочие поступления от денежных взысканий (штрафов) и иных сумм в возмещение ущерба</t>
  </si>
  <si>
    <t xml:space="preserve"> 1 16 90000 00 0000 000</t>
  </si>
  <si>
    <t>1 17 00000 00 0000 000</t>
  </si>
  <si>
    <t>Невыясненные поступления</t>
  </si>
  <si>
    <t>1 17 01000 00 0000 000</t>
  </si>
  <si>
    <t>01 02 0000000000000</t>
  </si>
  <si>
    <t>01 03 0000000000000</t>
  </si>
  <si>
    <t>01 06 0000000000000</t>
  </si>
  <si>
    <t>01 05 0000000000000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</si>
  <si>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</si>
  <si>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</si>
  <si>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</si>
  <si>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выдачу разрешения на установку рекламной конструкции</t>
  </si>
  <si>
    <t>1 08 07000 00 0000 000</t>
  </si>
  <si>
    <t>Телевидение и радиовещание</t>
  </si>
  <si>
    <t>1201</t>
  </si>
  <si>
    <t xml:space="preserve"> 1 16 23000 00 0000 000</t>
  </si>
  <si>
    <t>Доходы от возмещения ущерба при возникновении страховых случаев</t>
  </si>
  <si>
    <t>0703</t>
  </si>
  <si>
    <t>Физическая культура</t>
  </si>
  <si>
    <t>2019 год</t>
  </si>
  <si>
    <t>0705</t>
  </si>
  <si>
    <t>Профессиональная подготовка, переподготовка и повышение квалификации</t>
  </si>
  <si>
    <t>20400000000000000</t>
  </si>
  <si>
    <t>20210000000000000</t>
  </si>
  <si>
    <t>20220000000000000</t>
  </si>
  <si>
    <t>20230000000000000</t>
  </si>
  <si>
    <t>20240000000000000</t>
  </si>
  <si>
    <t>Субвенция</t>
  </si>
  <si>
    <t>Субсидия</t>
  </si>
  <si>
    <t>2020 год</t>
  </si>
  <si>
    <t>темп роста % 2020г.к 2019г.</t>
  </si>
  <si>
    <t>Административные штрафы, установленные Кодексом РФ об административных правонарушениях</t>
  </si>
  <si>
    <t xml:space="preserve"> 1 16 01000 00 0000 000</t>
  </si>
  <si>
    <t>Платежи в целях возмещения причиненного ущерба (убытков)</t>
  </si>
  <si>
    <t xml:space="preserve"> 1 16 07000 00 0000 000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</si>
  <si>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</si>
  <si>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1 16 10000 00 0000 000</t>
  </si>
  <si>
    <t>Налоги на прибыль, доходы</t>
  </si>
  <si>
    <t>Дополнительное образование детей</t>
  </si>
  <si>
    <t>Молодежная политика</t>
  </si>
  <si>
    <t xml:space="preserve">Молодежная политика </t>
  </si>
  <si>
    <t>Сведения об исполнении консолидированного бюджета Балашовского муниципального района за  1 полугодие 2020  года</t>
  </si>
  <si>
    <t>Исполнено за 1 полугодие (тыс. рублей)</t>
  </si>
  <si>
    <t>Сведения об исполнении районного бюджета Балашовского муниципального района  за  1 полугодие 2020 года</t>
  </si>
  <si>
    <t>Сведения об исполнении бюджетов муниципальных образований Балашовского муниципального района  за  1 полугодие 2020 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</si>
</sst>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  <numFmt numFmtId="173" formatCode="0.0"/>
    <numFmt numFmtId="174" formatCode="0.000"/>
    <numFmt numFmtId="175" formatCode="#,##0.00;[Red]\-#,##0.00;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42">
    <font>
      <sz val="10"/>
      <name val="Arial Cyr"/>
      <family val="0"/>
    </font>
    <font>
      <b/>
      <sz val="14"/>
      <name val="Arial Cyr"/>
      <family val="2"/>
    </font>
    <font>
      <b/>
      <sz val="11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i/>
      <sz val="10"/>
      <name val="Arial Cyr"/>
      <family val="2"/>
    </font>
    <font>
      <b/>
      <i/>
      <sz val="10"/>
      <name val="Arial Cyr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8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vertical="top" wrapText="1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2" fontId="4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9" fillId="0" borderId="10" xfId="0" applyNumberFormat="1" applyFont="1" applyBorder="1" applyAlignment="1">
      <alignment horizontal="center" vertical="top" wrapText="1"/>
    </xf>
    <xf numFmtId="0" fontId="15" fillId="0" borderId="0" xfId="0" applyFont="1" applyFill="1" applyAlignment="1">
      <alignment/>
    </xf>
    <xf numFmtId="4" fontId="16" fillId="24" borderId="10" xfId="0" applyNumberFormat="1" applyFont="1" applyFill="1" applyBorder="1" applyAlignment="1">
      <alignment vertical="center" wrapText="1"/>
    </xf>
    <xf numFmtId="4" fontId="17" fillId="24" borderId="10" xfId="0" applyNumberFormat="1" applyFont="1" applyFill="1" applyBorder="1" applyAlignment="1">
      <alignment vertical="center" wrapText="1"/>
    </xf>
    <xf numFmtId="4" fontId="5" fillId="24" borderId="1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0" fillId="0" borderId="0" xfId="0" applyNumberFormat="1" applyFont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172" fontId="4" fillId="0" borderId="11" xfId="53" applyNumberFormat="1" applyFont="1" applyFill="1" applyBorder="1" applyAlignment="1" applyProtection="1">
      <alignment horizontal="center" vertical="center"/>
      <protection hidden="1"/>
    </xf>
    <xf numFmtId="172" fontId="4" fillId="0" borderId="12" xfId="53" applyNumberFormat="1" applyFont="1" applyFill="1" applyBorder="1" applyAlignment="1" applyProtection="1">
      <alignment horizontal="center" vertical="center"/>
      <protection hidden="1"/>
    </xf>
    <xf numFmtId="173" fontId="4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1" xfId="54" applyNumberFormat="1" applyFont="1" applyFill="1" applyBorder="1" applyAlignment="1" applyProtection="1">
      <alignment horizontal="center" vertical="center"/>
      <protection hidden="1"/>
    </xf>
    <xf numFmtId="172" fontId="4" fillId="0" borderId="13" xfId="54" applyNumberFormat="1" applyFont="1" applyBorder="1" applyAlignment="1" applyProtection="1">
      <alignment horizontal="center" vertical="center"/>
      <protection hidden="1"/>
    </xf>
    <xf numFmtId="172" fontId="4" fillId="0" borderId="10" xfId="54" applyNumberFormat="1" applyFont="1" applyBorder="1" applyAlignment="1" applyProtection="1">
      <alignment horizontal="center" vertical="center"/>
      <protection hidden="1"/>
    </xf>
    <xf numFmtId="172" fontId="4" fillId="0" borderId="10" xfId="54" applyNumberFormat="1" applyFont="1" applyFill="1" applyBorder="1" applyAlignment="1" applyProtection="1">
      <alignment horizontal="center" vertical="center"/>
      <protection hidden="1"/>
    </xf>
    <xf numFmtId="172" fontId="3" fillId="24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24" borderId="10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2" fontId="9" fillId="24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8"/>
  <sheetViews>
    <sheetView tabSelected="1" zoomScale="70" zoomScaleNormal="70" zoomScaleSheetLayoutView="75" zoomScalePageLayoutView="0" workbookViewId="0" topLeftCell="A103">
      <selection activeCell="F115" sqref="F115"/>
    </sheetView>
  </sheetViews>
  <sheetFormatPr defaultColWidth="9.00390625" defaultRowHeight="12.75"/>
  <cols>
    <col min="1" max="1" width="45.75390625" style="3" customWidth="1"/>
    <col min="2" max="2" width="25.375" style="3" customWidth="1"/>
    <col min="3" max="3" width="20.375" style="3" customWidth="1"/>
    <col min="4" max="4" width="15.875" style="3" customWidth="1"/>
    <col min="5" max="5" width="12.625" style="3" customWidth="1"/>
    <col min="6" max="6" width="17.75390625" style="3" customWidth="1"/>
    <col min="7" max="7" width="15.875" style="3" customWidth="1"/>
    <col min="8" max="8" width="12.625" style="3" customWidth="1"/>
    <col min="9" max="9" width="13.75390625" style="3" customWidth="1"/>
    <col min="10" max="10" width="9.25390625" style="3" bestFit="1" customWidth="1"/>
    <col min="11" max="16384" width="9.125" style="3" customWidth="1"/>
  </cols>
  <sheetData>
    <row r="1" spans="1:13" ht="20.25">
      <c r="A1" s="117" t="s">
        <v>239</v>
      </c>
      <c r="B1" s="117"/>
      <c r="C1" s="117"/>
      <c r="D1" s="117"/>
      <c r="E1" s="117"/>
      <c r="F1" s="117"/>
      <c r="G1" s="117"/>
      <c r="H1" s="117"/>
      <c r="I1" s="118"/>
      <c r="J1" s="8"/>
      <c r="K1" s="8"/>
      <c r="L1" s="8"/>
      <c r="M1" s="8"/>
    </row>
    <row r="2" spans="1:9" ht="18.75">
      <c r="A2" s="9"/>
      <c r="B2" s="9"/>
      <c r="C2" s="9"/>
      <c r="D2" s="9"/>
      <c r="E2" s="9"/>
      <c r="F2" s="9"/>
      <c r="G2" s="9"/>
      <c r="H2" s="9"/>
      <c r="I2" s="9"/>
    </row>
    <row r="3" spans="1:9" ht="18.75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121" t="s">
        <v>51</v>
      </c>
      <c r="B4" s="121" t="s">
        <v>52</v>
      </c>
      <c r="C4" s="119" t="s">
        <v>217</v>
      </c>
      <c r="D4" s="120"/>
      <c r="E4" s="120"/>
      <c r="F4" s="119" t="s">
        <v>227</v>
      </c>
      <c r="G4" s="120"/>
      <c r="H4" s="120"/>
      <c r="I4" s="123" t="s">
        <v>228</v>
      </c>
    </row>
    <row r="5" spans="1:9" ht="47.25">
      <c r="A5" s="122"/>
      <c r="B5" s="124"/>
      <c r="C5" s="21" t="s">
        <v>50</v>
      </c>
      <c r="D5" s="21" t="s">
        <v>240</v>
      </c>
      <c r="E5" s="21" t="s">
        <v>49</v>
      </c>
      <c r="F5" s="21" t="s">
        <v>50</v>
      </c>
      <c r="G5" s="21" t="s">
        <v>240</v>
      </c>
      <c r="H5" s="21" t="s">
        <v>49</v>
      </c>
      <c r="I5" s="124"/>
    </row>
    <row r="6" spans="1:9" ht="18.75">
      <c r="A6" s="125" t="s">
        <v>3</v>
      </c>
      <c r="B6" s="125"/>
      <c r="C6" s="125"/>
      <c r="D6" s="125"/>
      <c r="E6" s="125"/>
      <c r="F6" s="125"/>
      <c r="G6" s="125"/>
      <c r="H6" s="125"/>
      <c r="I6" s="126"/>
    </row>
    <row r="7" spans="1:9" s="72" customFormat="1" ht="19.5">
      <c r="A7" s="71" t="s">
        <v>18</v>
      </c>
      <c r="B7" s="100" t="s">
        <v>139</v>
      </c>
      <c r="C7" s="84">
        <f>C8+C10+C12+C16+C19+C23+C27+C29+C35+C32+C37+C51</f>
        <v>702603.8</v>
      </c>
      <c r="D7" s="84">
        <f>D8+D10+D12+D16+D19+D23+D27+D29+D35+D32+D37+D51</f>
        <v>279712.00000000006</v>
      </c>
      <c r="E7" s="84">
        <f>SUM(D7/C7*100)</f>
        <v>39.81077244387235</v>
      </c>
      <c r="F7" s="84">
        <f>F8+F10+F12+F16+F19+F23+F27+F29+F35+F32+F37+F51</f>
        <v>679792.8</v>
      </c>
      <c r="G7" s="84">
        <f>G8+G10+G12+G16+G19+G23+G27+G29+G35+G32+G37+G51</f>
        <v>298414.7</v>
      </c>
      <c r="H7" s="84">
        <f>SUM(G7/F7*100)</f>
        <v>43.89789065138672</v>
      </c>
      <c r="I7" s="84">
        <f>G7/D7%</f>
        <v>106.68641316782974</v>
      </c>
    </row>
    <row r="8" spans="1:9" s="72" customFormat="1" ht="19.5">
      <c r="A8" s="71" t="s">
        <v>235</v>
      </c>
      <c r="B8" s="100" t="s">
        <v>140</v>
      </c>
      <c r="C8" s="84">
        <f aca="true" t="shared" si="0" ref="C8:I8">C9</f>
        <v>330988.5</v>
      </c>
      <c r="D8" s="84">
        <f t="shared" si="0"/>
        <v>141661.3</v>
      </c>
      <c r="E8" s="84">
        <f t="shared" si="0"/>
        <v>42.79946282121584</v>
      </c>
      <c r="F8" s="84">
        <f t="shared" si="0"/>
        <v>335612.6</v>
      </c>
      <c r="G8" s="84">
        <f t="shared" si="0"/>
        <v>152175.1</v>
      </c>
      <c r="H8" s="84">
        <f t="shared" si="0"/>
        <v>45.34248714142438</v>
      </c>
      <c r="I8" s="84">
        <f t="shared" si="0"/>
        <v>107.42178703710896</v>
      </c>
    </row>
    <row r="9" spans="1:9" s="26" customFormat="1" ht="18.75">
      <c r="A9" s="30" t="s">
        <v>6</v>
      </c>
      <c r="B9" s="101" t="s">
        <v>141</v>
      </c>
      <c r="C9" s="22">
        <v>330988.5</v>
      </c>
      <c r="D9" s="22">
        <v>141661.3</v>
      </c>
      <c r="E9" s="22">
        <f aca="true" t="shared" si="1" ref="E9:E18">SUM(D9/C9*100)</f>
        <v>42.79946282121584</v>
      </c>
      <c r="F9" s="22">
        <v>335612.6</v>
      </c>
      <c r="G9" s="22">
        <v>152175.1</v>
      </c>
      <c r="H9" s="22">
        <f aca="true" t="shared" si="2" ref="H9:H52">SUM(G9/F9*100)</f>
        <v>45.34248714142438</v>
      </c>
      <c r="I9" s="22">
        <f>G9/D9%</f>
        <v>107.42178703710896</v>
      </c>
    </row>
    <row r="10" spans="1:9" s="74" customFormat="1" ht="78">
      <c r="A10" s="29" t="s">
        <v>142</v>
      </c>
      <c r="B10" s="102" t="s">
        <v>143</v>
      </c>
      <c r="C10" s="84">
        <f>C11</f>
        <v>35485.2</v>
      </c>
      <c r="D10" s="84">
        <f>D11</f>
        <v>18113.8</v>
      </c>
      <c r="E10" s="84">
        <f t="shared" si="1"/>
        <v>51.04606991083607</v>
      </c>
      <c r="F10" s="84">
        <f>F11</f>
        <v>39583.3</v>
      </c>
      <c r="G10" s="84">
        <f>G11</f>
        <v>16097.1</v>
      </c>
      <c r="H10" s="84">
        <f t="shared" si="2"/>
        <v>40.6663921401197</v>
      </c>
      <c r="I10" s="84">
        <f aca="true" t="shared" si="3" ref="I10:I52">G10/D10%</f>
        <v>88.86649957490974</v>
      </c>
    </row>
    <row r="11" spans="1:9" s="26" customFormat="1" ht="56.25">
      <c r="A11" s="75" t="s">
        <v>206</v>
      </c>
      <c r="B11" s="101" t="s">
        <v>144</v>
      </c>
      <c r="C11" s="22">
        <v>35485.2</v>
      </c>
      <c r="D11" s="22">
        <v>18113.8</v>
      </c>
      <c r="E11" s="22">
        <f t="shared" si="1"/>
        <v>51.04606991083607</v>
      </c>
      <c r="F11" s="22">
        <v>39583.3</v>
      </c>
      <c r="G11" s="22">
        <v>16097.1</v>
      </c>
      <c r="H11" s="22">
        <f t="shared" si="2"/>
        <v>40.6663921401197</v>
      </c>
      <c r="I11" s="22">
        <f t="shared" si="3"/>
        <v>88.86649957490974</v>
      </c>
    </row>
    <row r="12" spans="1:9" s="74" customFormat="1" ht="19.5">
      <c r="A12" s="29" t="s">
        <v>145</v>
      </c>
      <c r="B12" s="102" t="s">
        <v>146</v>
      </c>
      <c r="C12" s="84">
        <f>SUM(C13:C15)</f>
        <v>40045.3</v>
      </c>
      <c r="D12" s="84">
        <f>SUM(D13:D15)</f>
        <v>27728.7</v>
      </c>
      <c r="E12" s="84">
        <f t="shared" si="1"/>
        <v>69.24333192659313</v>
      </c>
      <c r="F12" s="84">
        <f>SUM(F13:F15)</f>
        <v>43790.4</v>
      </c>
      <c r="G12" s="84">
        <f>SUM(G13:G15)</f>
        <v>29291.9</v>
      </c>
      <c r="H12" s="84">
        <f t="shared" si="2"/>
        <v>66.89114509116153</v>
      </c>
      <c r="I12" s="84">
        <f t="shared" si="3"/>
        <v>105.63748030019437</v>
      </c>
    </row>
    <row r="13" spans="1:9" s="26" customFormat="1" ht="18.75">
      <c r="A13" s="30" t="s">
        <v>12</v>
      </c>
      <c r="B13" s="101" t="s">
        <v>147</v>
      </c>
      <c r="C13" s="22">
        <v>26267</v>
      </c>
      <c r="D13" s="22">
        <v>14725.9</v>
      </c>
      <c r="E13" s="22">
        <f t="shared" si="1"/>
        <v>56.0623596147257</v>
      </c>
      <c r="F13" s="22">
        <v>28428</v>
      </c>
      <c r="G13" s="22">
        <v>14500</v>
      </c>
      <c r="H13" s="22">
        <f t="shared" si="2"/>
        <v>51.00605037287181</v>
      </c>
      <c r="I13" s="22">
        <f t="shared" si="3"/>
        <v>98.46596812418936</v>
      </c>
    </row>
    <row r="14" spans="1:9" s="26" customFormat="1" ht="37.5">
      <c r="A14" s="30" t="s">
        <v>19</v>
      </c>
      <c r="B14" s="101" t="s">
        <v>148</v>
      </c>
      <c r="C14" s="22">
        <v>10940.3</v>
      </c>
      <c r="D14" s="22">
        <v>11972.1</v>
      </c>
      <c r="E14" s="22">
        <f t="shared" si="1"/>
        <v>109.4311856164822</v>
      </c>
      <c r="F14" s="22">
        <v>12683.4</v>
      </c>
      <c r="G14" s="22">
        <v>13613.9</v>
      </c>
      <c r="H14" s="22">
        <f t="shared" si="2"/>
        <v>107.33636091268903</v>
      </c>
      <c r="I14" s="22">
        <f t="shared" si="3"/>
        <v>113.71355067197901</v>
      </c>
    </row>
    <row r="15" spans="1:9" s="26" customFormat="1" ht="56.25">
      <c r="A15" s="30" t="s">
        <v>42</v>
      </c>
      <c r="B15" s="101" t="s">
        <v>149</v>
      </c>
      <c r="C15" s="22">
        <v>2838</v>
      </c>
      <c r="D15" s="22">
        <v>1030.7</v>
      </c>
      <c r="E15" s="22">
        <f t="shared" si="1"/>
        <v>36.31782945736434</v>
      </c>
      <c r="F15" s="22">
        <v>2679</v>
      </c>
      <c r="G15" s="22">
        <v>1178</v>
      </c>
      <c r="H15" s="22">
        <f t="shared" si="2"/>
        <v>43.97163120567376</v>
      </c>
      <c r="I15" s="22">
        <f t="shared" si="3"/>
        <v>114.29125836809935</v>
      </c>
    </row>
    <row r="16" spans="1:9" s="74" customFormat="1" ht="19.5">
      <c r="A16" s="29" t="s">
        <v>150</v>
      </c>
      <c r="B16" s="102" t="s">
        <v>151</v>
      </c>
      <c r="C16" s="84">
        <f>SUM(C17:C18)</f>
        <v>75709.1</v>
      </c>
      <c r="D16" s="84">
        <f>SUM(D17:D18)</f>
        <v>16675.2</v>
      </c>
      <c r="E16" s="31">
        <f t="shared" si="1"/>
        <v>22.025357585812007</v>
      </c>
      <c r="F16" s="84">
        <f>SUM(F17:F18)</f>
        <v>77133.7</v>
      </c>
      <c r="G16" s="84">
        <f>SUM(G17:G18)</f>
        <v>16306.5</v>
      </c>
      <c r="H16" s="31">
        <f t="shared" si="2"/>
        <v>21.14056501892169</v>
      </c>
      <c r="I16" s="31">
        <f t="shared" si="3"/>
        <v>97.7889320667818</v>
      </c>
    </row>
    <row r="17" spans="1:9" s="26" customFormat="1" ht="18.75">
      <c r="A17" s="30" t="s">
        <v>47</v>
      </c>
      <c r="B17" s="101" t="s">
        <v>152</v>
      </c>
      <c r="C17" s="22">
        <v>29171</v>
      </c>
      <c r="D17" s="22">
        <v>4444</v>
      </c>
      <c r="E17" s="22">
        <f t="shared" si="1"/>
        <v>15.234308045661788</v>
      </c>
      <c r="F17" s="22">
        <v>32001</v>
      </c>
      <c r="G17" s="22">
        <v>3682.5</v>
      </c>
      <c r="H17" s="22">
        <f t="shared" si="2"/>
        <v>11.507452892097122</v>
      </c>
      <c r="I17" s="22">
        <f t="shared" si="3"/>
        <v>82.86453645364537</v>
      </c>
    </row>
    <row r="18" spans="1:9" s="26" customFormat="1" ht="18.75">
      <c r="A18" s="30" t="s">
        <v>8</v>
      </c>
      <c r="B18" s="101" t="s">
        <v>153</v>
      </c>
      <c r="C18" s="22">
        <v>46538.1</v>
      </c>
      <c r="D18" s="22">
        <v>12231.2</v>
      </c>
      <c r="E18" s="22">
        <f t="shared" si="1"/>
        <v>26.2821215305309</v>
      </c>
      <c r="F18" s="22">
        <v>45132.7</v>
      </c>
      <c r="G18" s="22">
        <v>12624</v>
      </c>
      <c r="H18" s="22">
        <f t="shared" si="2"/>
        <v>27.970850403366075</v>
      </c>
      <c r="I18" s="22">
        <f t="shared" si="3"/>
        <v>103.21145921904636</v>
      </c>
    </row>
    <row r="19" spans="1:9" s="74" customFormat="1" ht="19.5">
      <c r="A19" s="29" t="s">
        <v>7</v>
      </c>
      <c r="B19" s="102" t="s">
        <v>154</v>
      </c>
      <c r="C19" s="84">
        <f>SUM(C20:C22)</f>
        <v>8515.4</v>
      </c>
      <c r="D19" s="84">
        <f>SUM(D20:D22)</f>
        <v>4212.3</v>
      </c>
      <c r="E19" s="84">
        <f>SUM(D19/C19*100)</f>
        <v>49.466848298377066</v>
      </c>
      <c r="F19" s="84">
        <f>SUM(F20:F22)</f>
        <v>10321</v>
      </c>
      <c r="G19" s="84">
        <f>SUM(G20:G22)</f>
        <v>5791.5</v>
      </c>
      <c r="H19" s="84">
        <f>SUM(G19/F19*100)</f>
        <v>56.11374866776475</v>
      </c>
      <c r="I19" s="84">
        <f>G19/D19%</f>
        <v>137.49020725019585</v>
      </c>
    </row>
    <row r="20" spans="1:9" s="26" customFormat="1" ht="56.25">
      <c r="A20" s="75" t="s">
        <v>207</v>
      </c>
      <c r="B20" s="101" t="s">
        <v>155</v>
      </c>
      <c r="C20" s="22">
        <v>8430</v>
      </c>
      <c r="D20" s="22">
        <v>4112</v>
      </c>
      <c r="E20" s="22">
        <f>SUM(D20/C20*100)</f>
        <v>48.77817319098458</v>
      </c>
      <c r="F20" s="22">
        <v>10252</v>
      </c>
      <c r="G20" s="22">
        <v>5728.1</v>
      </c>
      <c r="H20" s="22">
        <f t="shared" si="2"/>
        <v>55.87300039016777</v>
      </c>
      <c r="I20" s="22">
        <f t="shared" si="3"/>
        <v>139.30204280155644</v>
      </c>
    </row>
    <row r="21" spans="1:9" s="26" customFormat="1" ht="112.5">
      <c r="A21" s="75" t="s">
        <v>208</v>
      </c>
      <c r="B21" s="101" t="s">
        <v>156</v>
      </c>
      <c r="C21" s="22">
        <v>85.4</v>
      </c>
      <c r="D21" s="22">
        <v>75.3</v>
      </c>
      <c r="E21" s="22">
        <f>SUM(D21/C21*100)</f>
        <v>88.17330210772832</v>
      </c>
      <c r="F21" s="22">
        <v>69</v>
      </c>
      <c r="G21" s="22">
        <v>18.4</v>
      </c>
      <c r="H21" s="22">
        <f>SUM(G21/F21*100)</f>
        <v>26.666666666666668</v>
      </c>
      <c r="I21" s="22">
        <f>G21/D21%</f>
        <v>24.43559096945551</v>
      </c>
    </row>
    <row r="22" spans="1:9" s="26" customFormat="1" ht="56.25">
      <c r="A22" s="75" t="s">
        <v>209</v>
      </c>
      <c r="B22" s="101" t="s">
        <v>210</v>
      </c>
      <c r="C22" s="22">
        <v>0</v>
      </c>
      <c r="D22" s="22">
        <v>25</v>
      </c>
      <c r="E22" s="22"/>
      <c r="F22" s="22">
        <v>0</v>
      </c>
      <c r="G22" s="22">
        <v>45</v>
      </c>
      <c r="H22" s="22"/>
      <c r="I22" s="22">
        <v>0</v>
      </c>
    </row>
    <row r="23" spans="1:9" s="74" customFormat="1" ht="39">
      <c r="A23" s="29" t="s">
        <v>13</v>
      </c>
      <c r="B23" s="102" t="s">
        <v>157</v>
      </c>
      <c r="C23" s="84">
        <f>SUM(C24:C26)</f>
        <v>11900.2</v>
      </c>
      <c r="D23" s="84">
        <f>SUM(D24:D26)</f>
        <v>8599</v>
      </c>
      <c r="E23" s="84">
        <f aca="true" t="shared" si="4" ref="E23:E29">SUM(D23/C23*100)</f>
        <v>72.25928975983597</v>
      </c>
      <c r="F23" s="84">
        <f>SUM(F24:F26)</f>
        <v>10651.4</v>
      </c>
      <c r="G23" s="84">
        <f>SUM(G24:G26)</f>
        <v>6936.4</v>
      </c>
      <c r="H23" s="84">
        <f t="shared" si="2"/>
        <v>65.12195579923767</v>
      </c>
      <c r="I23" s="84">
        <f t="shared" si="3"/>
        <v>80.66519362716595</v>
      </c>
    </row>
    <row r="24" spans="1:9" s="26" customFormat="1" ht="187.5">
      <c r="A24" s="75" t="s">
        <v>158</v>
      </c>
      <c r="B24" s="101" t="s">
        <v>159</v>
      </c>
      <c r="C24" s="22">
        <v>7507.2</v>
      </c>
      <c r="D24" s="22">
        <v>5983.5</v>
      </c>
      <c r="E24" s="22">
        <f t="shared" si="4"/>
        <v>79.70348465473145</v>
      </c>
      <c r="F24" s="22">
        <v>7508.4</v>
      </c>
      <c r="G24" s="22">
        <v>4838.7</v>
      </c>
      <c r="H24" s="22">
        <f t="shared" si="2"/>
        <v>64.44382291833148</v>
      </c>
      <c r="I24" s="22">
        <f t="shared" si="3"/>
        <v>80.8673853096014</v>
      </c>
    </row>
    <row r="25" spans="1:9" s="26" customFormat="1" ht="56.25">
      <c r="A25" s="75" t="s">
        <v>160</v>
      </c>
      <c r="B25" s="101" t="s">
        <v>161</v>
      </c>
      <c r="C25" s="22">
        <v>100</v>
      </c>
      <c r="D25" s="22">
        <v>150</v>
      </c>
      <c r="E25" s="22">
        <f t="shared" si="4"/>
        <v>150</v>
      </c>
      <c r="F25" s="22">
        <v>100</v>
      </c>
      <c r="G25" s="22">
        <v>24.7</v>
      </c>
      <c r="H25" s="22">
        <f>SUM(G25/F25*100)</f>
        <v>24.7</v>
      </c>
      <c r="I25" s="22">
        <f t="shared" si="3"/>
        <v>16.466666666666665</v>
      </c>
    </row>
    <row r="26" spans="1:9" s="26" customFormat="1" ht="168.75">
      <c r="A26" s="75" t="s">
        <v>162</v>
      </c>
      <c r="B26" s="101" t="s">
        <v>163</v>
      </c>
      <c r="C26" s="22">
        <v>4293</v>
      </c>
      <c r="D26" s="22">
        <v>2465.5</v>
      </c>
      <c r="E26" s="22">
        <f t="shared" si="4"/>
        <v>57.43070114139297</v>
      </c>
      <c r="F26" s="22">
        <v>3043</v>
      </c>
      <c r="G26" s="22">
        <v>2073</v>
      </c>
      <c r="H26" s="22">
        <f>SUM(G26/F26*100)</f>
        <v>68.12356227407163</v>
      </c>
      <c r="I26" s="22">
        <f>G26/D26%</f>
        <v>84.08030825390387</v>
      </c>
    </row>
    <row r="27" spans="1:9" s="74" customFormat="1" ht="39">
      <c r="A27" s="76" t="s">
        <v>14</v>
      </c>
      <c r="B27" s="102" t="s">
        <v>164</v>
      </c>
      <c r="C27" s="84">
        <f>C28</f>
        <v>825</v>
      </c>
      <c r="D27" s="84">
        <f>D28</f>
        <v>535.1</v>
      </c>
      <c r="E27" s="109">
        <f t="shared" si="4"/>
        <v>64.86060606060606</v>
      </c>
      <c r="F27" s="84">
        <f>F28</f>
        <v>960</v>
      </c>
      <c r="G27" s="84">
        <f>G28</f>
        <v>557.4</v>
      </c>
      <c r="H27" s="109">
        <f>SUM(G27/F27*100)</f>
        <v>58.06249999999999</v>
      </c>
      <c r="I27" s="109">
        <f>G27/D27%</f>
        <v>104.16744533732012</v>
      </c>
    </row>
    <row r="28" spans="1:9" s="26" customFormat="1" ht="37.5">
      <c r="A28" s="75" t="s">
        <v>165</v>
      </c>
      <c r="B28" s="101" t="s">
        <v>166</v>
      </c>
      <c r="C28" s="22">
        <v>825</v>
      </c>
      <c r="D28" s="22">
        <v>535.1</v>
      </c>
      <c r="E28" s="22">
        <f t="shared" si="4"/>
        <v>64.86060606060606</v>
      </c>
      <c r="F28" s="22">
        <v>960</v>
      </c>
      <c r="G28" s="22">
        <v>557.4</v>
      </c>
      <c r="H28" s="22">
        <f t="shared" si="2"/>
        <v>58.06249999999999</v>
      </c>
      <c r="I28" s="22">
        <f t="shared" si="3"/>
        <v>104.16744533732012</v>
      </c>
    </row>
    <row r="29" spans="1:9" s="74" customFormat="1" ht="58.5">
      <c r="A29" s="77" t="s">
        <v>167</v>
      </c>
      <c r="B29" s="102" t="s">
        <v>168</v>
      </c>
      <c r="C29" s="84">
        <f>SUM(C30:C31)</f>
        <v>148790.5</v>
      </c>
      <c r="D29" s="84">
        <f>SUM(D30:D31)</f>
        <v>55244</v>
      </c>
      <c r="E29" s="84">
        <f t="shared" si="4"/>
        <v>37.128714534866134</v>
      </c>
      <c r="F29" s="84">
        <f>SUM(F30:F31)</f>
        <v>148751.5</v>
      </c>
      <c r="G29" s="84">
        <f>SUM(G30:G31)</f>
        <v>65141.200000000004</v>
      </c>
      <c r="H29" s="84">
        <f>SUM(G29/F29*100)</f>
        <v>43.791961761730136</v>
      </c>
      <c r="I29" s="84">
        <f>G29/D29%</f>
        <v>117.91542972992542</v>
      </c>
    </row>
    <row r="30" spans="1:9" s="26" customFormat="1" ht="18.75">
      <c r="A30" s="30" t="s">
        <v>9</v>
      </c>
      <c r="B30" s="101" t="s">
        <v>169</v>
      </c>
      <c r="C30" s="22">
        <v>148762.4</v>
      </c>
      <c r="D30" s="22">
        <v>55076.8</v>
      </c>
      <c r="E30" s="22">
        <f>SUM(D30/C30*100)</f>
        <v>37.02333385317796</v>
      </c>
      <c r="F30" s="22">
        <v>148692.6</v>
      </c>
      <c r="G30" s="22">
        <v>65124.3</v>
      </c>
      <c r="H30" s="22">
        <f t="shared" si="2"/>
        <v>43.7979428700554</v>
      </c>
      <c r="I30" s="22">
        <f t="shared" si="3"/>
        <v>118.2427083635941</v>
      </c>
    </row>
    <row r="31" spans="1:9" s="26" customFormat="1" ht="37.5">
      <c r="A31" s="30" t="s">
        <v>170</v>
      </c>
      <c r="B31" s="101" t="s">
        <v>171</v>
      </c>
      <c r="C31" s="22">
        <v>28.1</v>
      </c>
      <c r="D31" s="22">
        <v>167.2</v>
      </c>
      <c r="E31" s="22">
        <f>SUM(D31/C31*100)</f>
        <v>595.017793594306</v>
      </c>
      <c r="F31" s="22">
        <v>58.9</v>
      </c>
      <c r="G31" s="22">
        <v>16.9</v>
      </c>
      <c r="H31" s="22">
        <f t="shared" si="2"/>
        <v>28.69269949066214</v>
      </c>
      <c r="I31" s="22">
        <f t="shared" si="3"/>
        <v>10.107655502392344</v>
      </c>
    </row>
    <row r="32" spans="1:9" s="78" customFormat="1" ht="58.5">
      <c r="A32" s="29" t="s">
        <v>10</v>
      </c>
      <c r="B32" s="102" t="s">
        <v>172</v>
      </c>
      <c r="C32" s="84">
        <f>SUM(C33:C34)</f>
        <v>42796.299999999996</v>
      </c>
      <c r="D32" s="84">
        <f>SUM(D33:D34)</f>
        <v>2308.4</v>
      </c>
      <c r="E32" s="84">
        <f>SUM(D32/C32*100)</f>
        <v>5.393924241114303</v>
      </c>
      <c r="F32" s="84">
        <f>SUM(F33:F34)</f>
        <v>12988.9</v>
      </c>
      <c r="G32" s="84">
        <f>SUM(G33:G34)</f>
        <v>5117.9</v>
      </c>
      <c r="H32" s="84">
        <f t="shared" si="2"/>
        <v>39.40210487416178</v>
      </c>
      <c r="I32" s="84">
        <f t="shared" si="3"/>
        <v>221.70767631259747</v>
      </c>
    </row>
    <row r="33" spans="1:9" s="26" customFormat="1" ht="168.75">
      <c r="A33" s="75" t="s">
        <v>173</v>
      </c>
      <c r="B33" s="101" t="s">
        <v>174</v>
      </c>
      <c r="C33" s="22">
        <v>39126.7</v>
      </c>
      <c r="D33" s="22">
        <v>708.7</v>
      </c>
      <c r="E33" s="22">
        <f>SUM(D33/C33*100)</f>
        <v>1.8112951002767934</v>
      </c>
      <c r="F33" s="22">
        <v>9014.5</v>
      </c>
      <c r="G33" s="22">
        <v>1093.3</v>
      </c>
      <c r="H33" s="22">
        <f t="shared" si="2"/>
        <v>12.128237839037107</v>
      </c>
      <c r="I33" s="22">
        <f t="shared" si="3"/>
        <v>154.26837872160291</v>
      </c>
    </row>
    <row r="34" spans="1:9" s="26" customFormat="1" ht="75">
      <c r="A34" s="75" t="s">
        <v>175</v>
      </c>
      <c r="B34" s="101" t="s">
        <v>176</v>
      </c>
      <c r="C34" s="22">
        <v>3669.6</v>
      </c>
      <c r="D34" s="22">
        <v>1599.7</v>
      </c>
      <c r="E34" s="22">
        <f>SUM(D34/C34*100)</f>
        <v>43.593307172443865</v>
      </c>
      <c r="F34" s="22">
        <v>3974.4</v>
      </c>
      <c r="G34" s="22">
        <v>4024.6</v>
      </c>
      <c r="H34" s="22">
        <f t="shared" si="2"/>
        <v>101.26308373590982</v>
      </c>
      <c r="I34" s="22">
        <f t="shared" si="3"/>
        <v>251.58467212602363</v>
      </c>
    </row>
    <row r="35" spans="1:9" s="74" customFormat="1" ht="39">
      <c r="A35" s="29" t="s">
        <v>43</v>
      </c>
      <c r="B35" s="103" t="s">
        <v>177</v>
      </c>
      <c r="C35" s="84">
        <f aca="true" t="shared" si="5" ref="C35:I35">C36</f>
        <v>0</v>
      </c>
      <c r="D35" s="84">
        <f t="shared" si="5"/>
        <v>0</v>
      </c>
      <c r="E35" s="84">
        <f t="shared" si="5"/>
        <v>0</v>
      </c>
      <c r="F35" s="84">
        <f t="shared" si="5"/>
        <v>0</v>
      </c>
      <c r="G35" s="84">
        <f t="shared" si="5"/>
        <v>29.9</v>
      </c>
      <c r="H35" s="84" t="e">
        <f t="shared" si="5"/>
        <v>#DIV/0!</v>
      </c>
      <c r="I35" s="84">
        <f t="shared" si="5"/>
        <v>0</v>
      </c>
    </row>
    <row r="36" spans="1:9" s="26" customFormat="1" ht="93.75">
      <c r="A36" s="30" t="s">
        <v>178</v>
      </c>
      <c r="B36" s="104" t="s">
        <v>179</v>
      </c>
      <c r="C36" s="22">
        <v>0</v>
      </c>
      <c r="D36" s="22">
        <v>0</v>
      </c>
      <c r="E36" s="22"/>
      <c r="F36" s="22">
        <v>0</v>
      </c>
      <c r="G36" s="22">
        <v>29.9</v>
      </c>
      <c r="H36" s="54" t="e">
        <f aca="true" t="shared" si="6" ref="H36:H44">H37</f>
        <v>#DIV/0!</v>
      </c>
      <c r="I36" s="22"/>
    </row>
    <row r="37" spans="1:9" s="78" customFormat="1" ht="39">
      <c r="A37" s="29" t="s">
        <v>41</v>
      </c>
      <c r="B37" s="102" t="s">
        <v>180</v>
      </c>
      <c r="C37" s="84">
        <f>SUM(C38:C50)</f>
        <v>7548.299999999999</v>
      </c>
      <c r="D37" s="84">
        <f>SUM(D38:D50)</f>
        <v>4643.700000000001</v>
      </c>
      <c r="E37" s="84">
        <f>SUM(D37/C37*100)</f>
        <v>61.5198124080919</v>
      </c>
      <c r="F37" s="84">
        <f>SUM(F38:F50)</f>
        <v>0</v>
      </c>
      <c r="G37" s="84">
        <f>SUM(G38:G50)</f>
        <v>969.2</v>
      </c>
      <c r="H37" s="84" t="e">
        <f t="shared" si="6"/>
        <v>#DIV/0!</v>
      </c>
      <c r="I37" s="84">
        <f t="shared" si="3"/>
        <v>20.87128798156642</v>
      </c>
    </row>
    <row r="38" spans="1:9" s="26" customFormat="1" ht="56.25">
      <c r="A38" s="75" t="s">
        <v>229</v>
      </c>
      <c r="B38" s="105" t="s">
        <v>230</v>
      </c>
      <c r="C38" s="22">
        <v>0</v>
      </c>
      <c r="D38" s="22">
        <v>0</v>
      </c>
      <c r="E38" s="22"/>
      <c r="F38" s="22">
        <v>0</v>
      </c>
      <c r="G38" s="22">
        <v>411.5</v>
      </c>
      <c r="H38" s="54" t="e">
        <f t="shared" si="6"/>
        <v>#DIV/0!</v>
      </c>
      <c r="I38" s="22"/>
    </row>
    <row r="39" spans="1:9" s="26" customFormat="1" ht="56.25">
      <c r="A39" s="75" t="s">
        <v>181</v>
      </c>
      <c r="B39" s="105" t="s">
        <v>182</v>
      </c>
      <c r="C39" s="22">
        <v>98</v>
      </c>
      <c r="D39" s="22">
        <v>47</v>
      </c>
      <c r="E39" s="22">
        <f>SUM(D39/C39*100)</f>
        <v>47.95918367346938</v>
      </c>
      <c r="F39" s="22">
        <v>0</v>
      </c>
      <c r="G39" s="22">
        <v>0</v>
      </c>
      <c r="H39" s="54" t="e">
        <f t="shared" si="6"/>
        <v>#DIV/0!</v>
      </c>
      <c r="I39" s="22">
        <f t="shared" si="3"/>
        <v>0</v>
      </c>
    </row>
    <row r="40" spans="1:9" s="26" customFormat="1" ht="131.25">
      <c r="A40" s="75" t="s">
        <v>183</v>
      </c>
      <c r="B40" s="105" t="s">
        <v>184</v>
      </c>
      <c r="C40" s="22">
        <v>44</v>
      </c>
      <c r="D40" s="22">
        <v>3</v>
      </c>
      <c r="E40" s="22">
        <f>SUM(D40/C40*100)</f>
        <v>6.8181818181818175</v>
      </c>
      <c r="F40" s="22">
        <v>0</v>
      </c>
      <c r="G40" s="22">
        <v>0</v>
      </c>
      <c r="H40" s="54" t="e">
        <f t="shared" si="6"/>
        <v>#DIV/0!</v>
      </c>
      <c r="I40" s="22">
        <f t="shared" si="3"/>
        <v>0</v>
      </c>
    </row>
    <row r="41" spans="1:9" s="26" customFormat="1" ht="243.75">
      <c r="A41" s="116" t="s">
        <v>233</v>
      </c>
      <c r="B41" s="105" t="s">
        <v>232</v>
      </c>
      <c r="C41" s="22">
        <v>0</v>
      </c>
      <c r="D41" s="22">
        <v>0</v>
      </c>
      <c r="E41" s="22"/>
      <c r="F41" s="22">
        <v>0</v>
      </c>
      <c r="G41" s="22">
        <v>34.7</v>
      </c>
      <c r="H41" s="54" t="e">
        <f t="shared" si="6"/>
        <v>#DIV/0!</v>
      </c>
      <c r="I41" s="22"/>
    </row>
    <row r="42" spans="1:9" s="26" customFormat="1" ht="131.25">
      <c r="A42" s="75" t="s">
        <v>185</v>
      </c>
      <c r="B42" s="105" t="s">
        <v>186</v>
      </c>
      <c r="C42" s="22">
        <v>653</v>
      </c>
      <c r="D42" s="22">
        <v>225.6</v>
      </c>
      <c r="E42" s="22">
        <f>SUM(D42/C42*100)</f>
        <v>34.54823889739663</v>
      </c>
      <c r="F42" s="22">
        <v>0</v>
      </c>
      <c r="G42" s="22">
        <v>0</v>
      </c>
      <c r="H42" s="54" t="e">
        <f t="shared" si="6"/>
        <v>#DIV/0!</v>
      </c>
      <c r="I42" s="22">
        <f t="shared" si="3"/>
        <v>0</v>
      </c>
    </row>
    <row r="43" spans="1:9" s="26" customFormat="1" ht="37.5">
      <c r="A43" s="75" t="s">
        <v>231</v>
      </c>
      <c r="B43" s="105" t="s">
        <v>234</v>
      </c>
      <c r="C43" s="22">
        <v>0</v>
      </c>
      <c r="D43" s="22">
        <v>0</v>
      </c>
      <c r="E43" s="22"/>
      <c r="F43" s="22">
        <v>0</v>
      </c>
      <c r="G43" s="22">
        <v>523</v>
      </c>
      <c r="H43" s="54" t="e">
        <f t="shared" si="6"/>
        <v>#DIV/0!</v>
      </c>
      <c r="I43" s="22"/>
    </row>
    <row r="44" spans="1:9" s="26" customFormat="1" ht="37.5">
      <c r="A44" s="75" t="s">
        <v>214</v>
      </c>
      <c r="B44" s="104" t="s">
        <v>213</v>
      </c>
      <c r="C44" s="22">
        <v>49.2</v>
      </c>
      <c r="D44" s="22">
        <v>49.2</v>
      </c>
      <c r="E44" s="22"/>
      <c r="F44" s="22">
        <v>0</v>
      </c>
      <c r="G44" s="22">
        <v>0</v>
      </c>
      <c r="H44" s="54" t="e">
        <f t="shared" si="6"/>
        <v>#DIV/0!</v>
      </c>
      <c r="I44" s="22">
        <f t="shared" si="3"/>
        <v>0</v>
      </c>
    </row>
    <row r="45" spans="1:9" s="26" customFormat="1" ht="243.75">
      <c r="A45" s="75" t="s">
        <v>187</v>
      </c>
      <c r="B45" s="105" t="s">
        <v>188</v>
      </c>
      <c r="C45" s="22">
        <v>134.4</v>
      </c>
      <c r="D45" s="22">
        <v>479.2</v>
      </c>
      <c r="E45" s="22">
        <f aca="true" t="shared" si="7" ref="E45:E50">SUM(D45/C45*100)</f>
        <v>356.54761904761904</v>
      </c>
      <c r="F45" s="22">
        <v>0</v>
      </c>
      <c r="G45" s="22">
        <v>0</v>
      </c>
      <c r="H45" s="22" t="e">
        <f t="shared" si="2"/>
        <v>#DIV/0!</v>
      </c>
      <c r="I45" s="22">
        <f t="shared" si="3"/>
        <v>0</v>
      </c>
    </row>
    <row r="46" spans="1:9" s="26" customFormat="1" ht="112.5">
      <c r="A46" s="75" t="s">
        <v>189</v>
      </c>
      <c r="B46" s="105" t="s">
        <v>190</v>
      </c>
      <c r="C46" s="22">
        <v>597.3</v>
      </c>
      <c r="D46" s="22">
        <v>386.8</v>
      </c>
      <c r="E46" s="22">
        <f t="shared" si="7"/>
        <v>64.75807801774653</v>
      </c>
      <c r="F46" s="22">
        <v>0</v>
      </c>
      <c r="G46" s="22">
        <v>0</v>
      </c>
      <c r="H46" s="22" t="e">
        <f t="shared" si="2"/>
        <v>#DIV/0!</v>
      </c>
      <c r="I46" s="22">
        <f>G46/D46%</f>
        <v>0</v>
      </c>
    </row>
    <row r="47" spans="1:9" s="26" customFormat="1" ht="56.25">
      <c r="A47" s="75" t="s">
        <v>191</v>
      </c>
      <c r="B47" s="105" t="s">
        <v>192</v>
      </c>
      <c r="C47" s="22">
        <v>100</v>
      </c>
      <c r="D47" s="22">
        <v>1600</v>
      </c>
      <c r="E47" s="22">
        <f t="shared" si="7"/>
        <v>1600</v>
      </c>
      <c r="F47" s="22">
        <v>0</v>
      </c>
      <c r="G47" s="22">
        <v>0</v>
      </c>
      <c r="H47" s="22" t="e">
        <f t="shared" si="2"/>
        <v>#DIV/0!</v>
      </c>
      <c r="I47" s="22">
        <v>0</v>
      </c>
    </row>
    <row r="48" spans="1:9" s="26" customFormat="1" ht="131.25">
      <c r="A48" s="75" t="s">
        <v>193</v>
      </c>
      <c r="B48" s="105" t="s">
        <v>194</v>
      </c>
      <c r="C48" s="22">
        <v>10.7</v>
      </c>
      <c r="D48" s="22">
        <v>0</v>
      </c>
      <c r="E48" s="22">
        <f t="shared" si="7"/>
        <v>0</v>
      </c>
      <c r="F48" s="22">
        <v>0</v>
      </c>
      <c r="G48" s="22">
        <v>0</v>
      </c>
      <c r="H48" s="22" t="e">
        <f t="shared" si="2"/>
        <v>#DIV/0!</v>
      </c>
      <c r="I48" s="22"/>
    </row>
    <row r="49" spans="1:9" s="26" customFormat="1" ht="150">
      <c r="A49" s="75" t="s">
        <v>195</v>
      </c>
      <c r="B49" s="105" t="s">
        <v>196</v>
      </c>
      <c r="C49" s="22">
        <v>111.8</v>
      </c>
      <c r="D49" s="22">
        <v>195</v>
      </c>
      <c r="E49" s="22">
        <f t="shared" si="7"/>
        <v>174.41860465116278</v>
      </c>
      <c r="F49" s="22">
        <v>0</v>
      </c>
      <c r="G49" s="22">
        <v>0</v>
      </c>
      <c r="H49" s="22" t="e">
        <f t="shared" si="2"/>
        <v>#DIV/0!</v>
      </c>
      <c r="I49" s="22">
        <f t="shared" si="3"/>
        <v>0</v>
      </c>
    </row>
    <row r="50" spans="1:9" s="26" customFormat="1" ht="56.25">
      <c r="A50" s="75" t="s">
        <v>197</v>
      </c>
      <c r="B50" s="105" t="s">
        <v>198</v>
      </c>
      <c r="C50" s="22">
        <v>5749.9</v>
      </c>
      <c r="D50" s="22">
        <v>1657.9</v>
      </c>
      <c r="E50" s="22">
        <f t="shared" si="7"/>
        <v>28.8335449312162</v>
      </c>
      <c r="F50" s="22">
        <v>0</v>
      </c>
      <c r="G50" s="22">
        <v>0</v>
      </c>
      <c r="H50" s="22" t="e">
        <f t="shared" si="2"/>
        <v>#DIV/0!</v>
      </c>
      <c r="I50" s="22">
        <f t="shared" si="3"/>
        <v>0</v>
      </c>
    </row>
    <row r="51" spans="1:9" s="74" customFormat="1" ht="19.5">
      <c r="A51" s="29" t="s">
        <v>11</v>
      </c>
      <c r="B51" s="102" t="s">
        <v>199</v>
      </c>
      <c r="C51" s="84">
        <v>0</v>
      </c>
      <c r="D51" s="84">
        <v>-9.5</v>
      </c>
      <c r="E51" s="22"/>
      <c r="F51" s="84">
        <f>SUM(F52:F52)</f>
        <v>0</v>
      </c>
      <c r="G51" s="84">
        <f>SUM(G52:G52)</f>
        <v>0.6</v>
      </c>
      <c r="H51" s="22" t="e">
        <f t="shared" si="2"/>
        <v>#DIV/0!</v>
      </c>
      <c r="I51" s="22">
        <f t="shared" si="3"/>
        <v>-6.315789473684211</v>
      </c>
    </row>
    <row r="52" spans="1:9" s="74" customFormat="1" ht="19.5">
      <c r="A52" s="30" t="s">
        <v>200</v>
      </c>
      <c r="B52" s="101" t="s">
        <v>201</v>
      </c>
      <c r="C52" s="22">
        <v>0</v>
      </c>
      <c r="D52" s="22">
        <v>-9.5</v>
      </c>
      <c r="E52" s="22"/>
      <c r="F52" s="84">
        <v>0</v>
      </c>
      <c r="G52" s="84">
        <v>0.6</v>
      </c>
      <c r="H52" s="22" t="e">
        <f t="shared" si="2"/>
        <v>#DIV/0!</v>
      </c>
      <c r="I52" s="22">
        <f t="shared" si="3"/>
        <v>-6.315789473684211</v>
      </c>
    </row>
    <row r="53" spans="1:9" ht="37.5">
      <c r="A53" s="64" t="s">
        <v>4</v>
      </c>
      <c r="B53" s="48" t="s">
        <v>130</v>
      </c>
      <c r="C53" s="111">
        <f>SUM(C54+C55+C56+C58+C59+C60+C57)</f>
        <v>1224534.7</v>
      </c>
      <c r="D53" s="111">
        <f>SUM(D54+D55+D56+D58+D59+D60+D57)</f>
        <v>584310.9999999999</v>
      </c>
      <c r="E53" s="31">
        <f aca="true" t="shared" si="8" ref="E53:E58">SUM(D53/C53*100)</f>
        <v>47.71698180541556</v>
      </c>
      <c r="F53" s="111">
        <f>SUM(F54+F55+F56+F58+F59+F60+F57)</f>
        <v>1313865.4</v>
      </c>
      <c r="G53" s="111">
        <f>SUM(G54+G55+G56+G58+G59+G60+G57)</f>
        <v>599243.7999999999</v>
      </c>
      <c r="H53" s="31">
        <f aca="true" t="shared" si="9" ref="H53:H60">SUM(G53/F53*100)</f>
        <v>45.6092229843331</v>
      </c>
      <c r="I53" s="31">
        <f aca="true" t="shared" si="10" ref="I53:I59">G53/D53%</f>
        <v>102.55562534335313</v>
      </c>
    </row>
    <row r="54" spans="1:9" ht="18.75">
      <c r="A54" s="10" t="s">
        <v>44</v>
      </c>
      <c r="B54" s="51" t="s">
        <v>221</v>
      </c>
      <c r="C54" s="11">
        <v>170300.6</v>
      </c>
      <c r="D54" s="11">
        <v>89892</v>
      </c>
      <c r="E54" s="22">
        <f>SUM(D54/C54*100)</f>
        <v>52.78431197541289</v>
      </c>
      <c r="F54" s="11">
        <v>174029</v>
      </c>
      <c r="G54" s="11">
        <v>101864</v>
      </c>
      <c r="H54" s="22">
        <f t="shared" si="9"/>
        <v>58.53277327341995</v>
      </c>
      <c r="I54" s="22">
        <f t="shared" si="10"/>
        <v>113.31820406710276</v>
      </c>
    </row>
    <row r="55" spans="1:9" ht="18.75">
      <c r="A55" s="10" t="s">
        <v>45</v>
      </c>
      <c r="B55" s="51" t="s">
        <v>223</v>
      </c>
      <c r="C55" s="52">
        <v>740595.9</v>
      </c>
      <c r="D55" s="52">
        <v>407280.6</v>
      </c>
      <c r="E55" s="22">
        <f t="shared" si="8"/>
        <v>54.993634180259434</v>
      </c>
      <c r="F55" s="52">
        <v>812003.5</v>
      </c>
      <c r="G55" s="52">
        <v>434402.6</v>
      </c>
      <c r="H55" s="22">
        <f t="shared" si="9"/>
        <v>53.49762654963926</v>
      </c>
      <c r="I55" s="22">
        <f t="shared" si="10"/>
        <v>106.65929091638542</v>
      </c>
    </row>
    <row r="56" spans="1:9" ht="18.75">
      <c r="A56" s="10" t="s">
        <v>46</v>
      </c>
      <c r="B56" s="51" t="s">
        <v>222</v>
      </c>
      <c r="C56" s="52">
        <v>191889.4</v>
      </c>
      <c r="D56" s="52">
        <v>78097</v>
      </c>
      <c r="E56" s="22">
        <f t="shared" si="8"/>
        <v>40.698965133040176</v>
      </c>
      <c r="F56" s="52">
        <v>311692.2</v>
      </c>
      <c r="G56" s="52">
        <v>53869.6</v>
      </c>
      <c r="H56" s="22">
        <f t="shared" si="9"/>
        <v>17.28294772856042</v>
      </c>
      <c r="I56" s="22">
        <f t="shared" si="10"/>
        <v>68.97780964697748</v>
      </c>
    </row>
    <row r="57" spans="1:9" ht="18.75">
      <c r="A57" s="30" t="s">
        <v>17</v>
      </c>
      <c r="B57" s="51" t="s">
        <v>220</v>
      </c>
      <c r="C57" s="22">
        <v>19.6</v>
      </c>
      <c r="D57" s="22"/>
      <c r="E57" s="22">
        <f t="shared" si="8"/>
        <v>0</v>
      </c>
      <c r="F57" s="22">
        <v>1040.9</v>
      </c>
      <c r="G57" s="22"/>
      <c r="H57" s="22">
        <f t="shared" si="9"/>
        <v>0</v>
      </c>
      <c r="I57" s="22">
        <v>0</v>
      </c>
    </row>
    <row r="58" spans="1:9" s="26" customFormat="1" ht="18.75">
      <c r="A58" s="30" t="s">
        <v>17</v>
      </c>
      <c r="B58" s="51" t="s">
        <v>138</v>
      </c>
      <c r="C58" s="22">
        <v>49</v>
      </c>
      <c r="D58" s="22"/>
      <c r="E58" s="22">
        <f t="shared" si="8"/>
        <v>0</v>
      </c>
      <c r="F58" s="22">
        <v>524.9</v>
      </c>
      <c r="G58" s="22">
        <v>26</v>
      </c>
      <c r="H58" s="22">
        <f t="shared" si="9"/>
        <v>4.953324442751001</v>
      </c>
      <c r="I58" s="22">
        <v>0</v>
      </c>
    </row>
    <row r="59" spans="1:9" ht="37.5">
      <c r="A59" s="10" t="s">
        <v>16</v>
      </c>
      <c r="B59" s="51" t="s">
        <v>132</v>
      </c>
      <c r="C59" s="22">
        <v>-759.8</v>
      </c>
      <c r="D59" s="22">
        <v>-759.8</v>
      </c>
      <c r="E59" s="22">
        <f>SUM(D59/C59*100)</f>
        <v>100</v>
      </c>
      <c r="F59" s="22">
        <v>-136.9</v>
      </c>
      <c r="G59" s="22">
        <v>-11.9</v>
      </c>
      <c r="H59" s="22">
        <f t="shared" si="9"/>
        <v>8.692476260043827</v>
      </c>
      <c r="I59" s="22">
        <f t="shared" si="10"/>
        <v>1.5662016320084233</v>
      </c>
    </row>
    <row r="60" spans="1:9" ht="18.75">
      <c r="A60" s="10" t="s">
        <v>15</v>
      </c>
      <c r="B60" s="51" t="s">
        <v>224</v>
      </c>
      <c r="C60" s="52">
        <v>122440</v>
      </c>
      <c r="D60" s="52">
        <v>9801.2</v>
      </c>
      <c r="E60" s="22">
        <f>SUM(D60/C60*100)</f>
        <v>8.004900359359688</v>
      </c>
      <c r="F60" s="52">
        <v>14711.8</v>
      </c>
      <c r="G60" s="52">
        <v>9093.5</v>
      </c>
      <c r="H60" s="22">
        <f t="shared" si="9"/>
        <v>61.810927282861385</v>
      </c>
      <c r="I60" s="22">
        <v>0</v>
      </c>
    </row>
    <row r="61" spans="1:9" ht="18.75">
      <c r="A61" s="12" t="s">
        <v>31</v>
      </c>
      <c r="B61" s="44"/>
      <c r="C61" s="97">
        <f>SUM(C7+C53)</f>
        <v>1927138.5</v>
      </c>
      <c r="D61" s="97">
        <f>SUM(D7+D53)</f>
        <v>864023</v>
      </c>
      <c r="E61" s="27">
        <f>SUM(D61/C61*100)</f>
        <v>44.83450462953233</v>
      </c>
      <c r="F61" s="97">
        <f>SUM(F7+F53)</f>
        <v>1993658.2</v>
      </c>
      <c r="G61" s="97">
        <f>SUM(G7+G53)</f>
        <v>897658.5</v>
      </c>
      <c r="H61" s="27">
        <f>SUM(G61/F61*100)</f>
        <v>45.02569698256201</v>
      </c>
      <c r="I61" s="27">
        <f>G61/D61%</f>
        <v>103.89289405490364</v>
      </c>
    </row>
    <row r="62" spans="1:9" ht="18.75">
      <c r="A62" s="125" t="s">
        <v>5</v>
      </c>
      <c r="B62" s="125"/>
      <c r="C62" s="125"/>
      <c r="D62" s="125"/>
      <c r="E62" s="125"/>
      <c r="F62" s="125"/>
      <c r="G62" s="125"/>
      <c r="H62" s="125"/>
      <c r="I62" s="87"/>
    </row>
    <row r="63" spans="1:9" ht="18.75">
      <c r="A63" s="47" t="s">
        <v>21</v>
      </c>
      <c r="B63" s="48" t="s">
        <v>53</v>
      </c>
      <c r="C63" s="49">
        <f>SUM(C64:C70)</f>
        <v>147672.09999999998</v>
      </c>
      <c r="D63" s="49">
        <f>SUM(D64:D70)</f>
        <v>65381.2</v>
      </c>
      <c r="E63" s="50">
        <f>SUM(D63/C63*100)</f>
        <v>44.274578610312986</v>
      </c>
      <c r="F63" s="49">
        <f>SUM(F64:F70)</f>
        <v>140531.2</v>
      </c>
      <c r="G63" s="49">
        <f>SUM(G64:G70)</f>
        <v>61538.8</v>
      </c>
      <c r="H63" s="50">
        <f>SUM(G63/F63*100)</f>
        <v>43.79013343656071</v>
      </c>
      <c r="I63" s="50">
        <f>G63/D63%</f>
        <v>94.12308125271485</v>
      </c>
    </row>
    <row r="64" spans="1:10" ht="75">
      <c r="A64" s="13" t="s">
        <v>54</v>
      </c>
      <c r="B64" s="51" t="s">
        <v>55</v>
      </c>
      <c r="C64" s="96">
        <v>11317.9</v>
      </c>
      <c r="D64" s="95">
        <v>4674.9</v>
      </c>
      <c r="E64" s="54">
        <f>SUM(D64/C64*100)</f>
        <v>41.30536583641842</v>
      </c>
      <c r="F64" s="96">
        <v>11056.6</v>
      </c>
      <c r="G64" s="95">
        <v>4451.7</v>
      </c>
      <c r="H64" s="54">
        <f aca="true" t="shared" si="11" ref="H64:H70">SUM(G64/F64*100)</f>
        <v>40.262829441238715</v>
      </c>
      <c r="I64" s="22">
        <f>G64/D64%</f>
        <v>95.22556632227428</v>
      </c>
      <c r="J64" s="88"/>
    </row>
    <row r="65" spans="1:9" ht="93.75">
      <c r="A65" s="13" t="s">
        <v>56</v>
      </c>
      <c r="B65" s="51" t="s">
        <v>57</v>
      </c>
      <c r="C65" s="96">
        <v>7315.3</v>
      </c>
      <c r="D65" s="95">
        <v>2971.8</v>
      </c>
      <c r="E65" s="54">
        <f>SUM(D65/C65*100)</f>
        <v>40.624444657088574</v>
      </c>
      <c r="F65" s="96">
        <v>7475.5</v>
      </c>
      <c r="G65" s="95">
        <v>2860.8</v>
      </c>
      <c r="H65" s="54">
        <f t="shared" si="11"/>
        <v>38.26901210621364</v>
      </c>
      <c r="I65" s="22">
        <f aca="true" t="shared" si="12" ref="I65:I70">G65/D65%</f>
        <v>96.26488996567736</v>
      </c>
    </row>
    <row r="66" spans="1:9" ht="112.5">
      <c r="A66" s="13" t="s">
        <v>58</v>
      </c>
      <c r="B66" s="51" t="s">
        <v>59</v>
      </c>
      <c r="C66" s="96">
        <v>60134.3</v>
      </c>
      <c r="D66" s="95">
        <v>23921.5</v>
      </c>
      <c r="E66" s="54">
        <f>SUM(D66/C66*100)</f>
        <v>39.78012548578764</v>
      </c>
      <c r="F66" s="96">
        <v>60159.4</v>
      </c>
      <c r="G66" s="95">
        <v>24544.3</v>
      </c>
      <c r="H66" s="54">
        <f t="shared" si="11"/>
        <v>40.79877791334355</v>
      </c>
      <c r="I66" s="22">
        <f t="shared" si="12"/>
        <v>102.60351566582362</v>
      </c>
    </row>
    <row r="67" spans="1:9" ht="93.75">
      <c r="A67" s="13" t="s">
        <v>60</v>
      </c>
      <c r="B67" s="51" t="s">
        <v>61</v>
      </c>
      <c r="C67" s="96">
        <v>12768.8</v>
      </c>
      <c r="D67" s="95">
        <v>5886</v>
      </c>
      <c r="E67" s="54">
        <f>SUM(D67/C67*100)</f>
        <v>46.09673579349665</v>
      </c>
      <c r="F67" s="96">
        <v>14950.5</v>
      </c>
      <c r="G67" s="95">
        <v>6727.2</v>
      </c>
      <c r="H67" s="54">
        <f t="shared" si="11"/>
        <v>44.9964884117588</v>
      </c>
      <c r="I67" s="22">
        <f t="shared" si="12"/>
        <v>114.29153924566768</v>
      </c>
    </row>
    <row r="68" spans="1:9" ht="37.5">
      <c r="A68" s="13" t="s">
        <v>62</v>
      </c>
      <c r="B68" s="51" t="s">
        <v>63</v>
      </c>
      <c r="C68" s="96">
        <v>148.7</v>
      </c>
      <c r="D68" s="95"/>
      <c r="E68" s="54"/>
      <c r="F68" s="96"/>
      <c r="G68" s="95"/>
      <c r="H68" s="54"/>
      <c r="I68" s="22">
        <v>0</v>
      </c>
    </row>
    <row r="69" spans="1:9" ht="18.75">
      <c r="A69" s="13" t="s">
        <v>64</v>
      </c>
      <c r="B69" s="51" t="s">
        <v>65</v>
      </c>
      <c r="C69" s="93">
        <v>837.9</v>
      </c>
      <c r="D69" s="95"/>
      <c r="E69" s="54">
        <f aca="true" t="shared" si="13" ref="E69:E77">SUM(D69/C69*100)</f>
        <v>0</v>
      </c>
      <c r="F69" s="93">
        <v>324.2</v>
      </c>
      <c r="G69" s="95"/>
      <c r="H69" s="54">
        <f t="shared" si="11"/>
        <v>0</v>
      </c>
      <c r="I69" s="22">
        <v>0</v>
      </c>
    </row>
    <row r="70" spans="1:9" ht="37.5">
      <c r="A70" s="13" t="s">
        <v>66</v>
      </c>
      <c r="B70" s="51" t="s">
        <v>67</v>
      </c>
      <c r="C70" s="93">
        <v>55149.2</v>
      </c>
      <c r="D70" s="94">
        <v>27927</v>
      </c>
      <c r="E70" s="54">
        <f t="shared" si="13"/>
        <v>50.638993856665195</v>
      </c>
      <c r="F70" s="93">
        <v>46565</v>
      </c>
      <c r="G70" s="94">
        <v>22954.8</v>
      </c>
      <c r="H70" s="54">
        <f t="shared" si="11"/>
        <v>49.296252550198645</v>
      </c>
      <c r="I70" s="22">
        <f t="shared" si="12"/>
        <v>82.19572456762273</v>
      </c>
    </row>
    <row r="71" spans="1:9" ht="18.75">
      <c r="A71" s="47" t="s">
        <v>22</v>
      </c>
      <c r="B71" s="53" t="s">
        <v>68</v>
      </c>
      <c r="C71" s="58">
        <f>SUM(C72)</f>
        <v>2487.5</v>
      </c>
      <c r="D71" s="58">
        <f>SUM(D72)</f>
        <v>1048.9</v>
      </c>
      <c r="E71" s="59">
        <f t="shared" si="13"/>
        <v>42.16683417085427</v>
      </c>
      <c r="F71" s="58">
        <f>SUM(F72)</f>
        <v>2187</v>
      </c>
      <c r="G71" s="58">
        <f>SUM(G72)</f>
        <v>919.8</v>
      </c>
      <c r="H71" s="59">
        <f aca="true" t="shared" si="14" ref="H71:H76">SUM(G71/F71*100)</f>
        <v>42.05761316872428</v>
      </c>
      <c r="I71" s="59">
        <f aca="true" t="shared" si="15" ref="I71:I79">G71/D71%</f>
        <v>87.6918676708933</v>
      </c>
    </row>
    <row r="72" spans="1:9" ht="37.5">
      <c r="A72" s="55" t="s">
        <v>69</v>
      </c>
      <c r="B72" s="56" t="s">
        <v>70</v>
      </c>
      <c r="C72" s="90">
        <v>2487.5</v>
      </c>
      <c r="D72" s="92">
        <v>1048.9</v>
      </c>
      <c r="E72" s="54">
        <f t="shared" si="13"/>
        <v>42.16683417085427</v>
      </c>
      <c r="F72" s="57">
        <v>2187</v>
      </c>
      <c r="G72" s="94">
        <v>919.8</v>
      </c>
      <c r="H72" s="54">
        <f t="shared" si="14"/>
        <v>42.05761316872428</v>
      </c>
      <c r="I72" s="22">
        <f t="shared" si="15"/>
        <v>87.6918676708933</v>
      </c>
    </row>
    <row r="73" spans="1:9" ht="56.25">
      <c r="A73" s="47" t="s">
        <v>23</v>
      </c>
      <c r="B73" s="53" t="s">
        <v>71</v>
      </c>
      <c r="C73" s="59">
        <f>SUM(C74:C75)</f>
        <v>5573.5</v>
      </c>
      <c r="D73" s="59">
        <f>SUM(D74:D75)</f>
        <v>2314.4</v>
      </c>
      <c r="E73" s="59">
        <f t="shared" si="13"/>
        <v>41.52507401094465</v>
      </c>
      <c r="F73" s="59">
        <f>SUM(F74:F75)</f>
        <v>5895.4</v>
      </c>
      <c r="G73" s="59">
        <f>SUM(G74:G75)</f>
        <v>2205.8</v>
      </c>
      <c r="H73" s="59">
        <f t="shared" si="14"/>
        <v>37.41561217220206</v>
      </c>
      <c r="I73" s="31">
        <f t="shared" si="15"/>
        <v>95.30763912893191</v>
      </c>
    </row>
    <row r="74" spans="1:9" ht="93.75">
      <c r="A74" s="55" t="s">
        <v>72</v>
      </c>
      <c r="B74" s="56" t="s">
        <v>73</v>
      </c>
      <c r="C74" s="93">
        <v>5259.5</v>
      </c>
      <c r="D74" s="95">
        <v>2304.4</v>
      </c>
      <c r="E74" s="22">
        <f t="shared" si="13"/>
        <v>43.81405076528187</v>
      </c>
      <c r="F74" s="93">
        <v>5759.4</v>
      </c>
      <c r="G74" s="95">
        <v>2205.8</v>
      </c>
      <c r="H74" s="22">
        <f t="shared" si="14"/>
        <v>38.29912838142862</v>
      </c>
      <c r="I74" s="22">
        <f t="shared" si="15"/>
        <v>95.72122895330672</v>
      </c>
    </row>
    <row r="75" spans="1:9" ht="37.5">
      <c r="A75" s="55" t="s">
        <v>74</v>
      </c>
      <c r="B75" s="56" t="s">
        <v>75</v>
      </c>
      <c r="C75" s="93">
        <v>314</v>
      </c>
      <c r="D75" s="95">
        <v>10</v>
      </c>
      <c r="E75" s="22">
        <f t="shared" si="13"/>
        <v>3.1847133757961785</v>
      </c>
      <c r="F75" s="93">
        <v>136</v>
      </c>
      <c r="G75" s="95"/>
      <c r="H75" s="22">
        <f t="shared" si="14"/>
        <v>0</v>
      </c>
      <c r="I75" s="22">
        <f t="shared" si="15"/>
        <v>0</v>
      </c>
    </row>
    <row r="76" spans="1:9" ht="18.75">
      <c r="A76" s="47" t="s">
        <v>24</v>
      </c>
      <c r="B76" s="53" t="s">
        <v>76</v>
      </c>
      <c r="C76" s="59">
        <f>SUM(C77:C80)</f>
        <v>98035.3</v>
      </c>
      <c r="D76" s="59">
        <f>SUM(D77:D80)</f>
        <v>22363.5</v>
      </c>
      <c r="E76" s="59">
        <f t="shared" si="13"/>
        <v>22.811681098543072</v>
      </c>
      <c r="F76" s="59">
        <f>SUM(F77:F80)</f>
        <v>173795.5</v>
      </c>
      <c r="G76" s="59">
        <f>SUM(G77:G80)</f>
        <v>24351.399999999998</v>
      </c>
      <c r="H76" s="59">
        <f t="shared" si="14"/>
        <v>14.011525039486061</v>
      </c>
      <c r="I76" s="31">
        <f t="shared" si="15"/>
        <v>108.88903794128825</v>
      </c>
    </row>
    <row r="77" spans="1:9" ht="18.75">
      <c r="A77" s="13" t="s">
        <v>77</v>
      </c>
      <c r="B77" s="51" t="s">
        <v>81</v>
      </c>
      <c r="C77" s="93">
        <v>50</v>
      </c>
      <c r="D77" s="95"/>
      <c r="E77" s="22">
        <f t="shared" si="13"/>
        <v>0</v>
      </c>
      <c r="F77" s="93">
        <v>47.5</v>
      </c>
      <c r="G77" s="95"/>
      <c r="H77" s="22">
        <f aca="true" t="shared" si="16" ref="H77:H104">SUM(G77/F77*100)</f>
        <v>0</v>
      </c>
      <c r="I77" s="22">
        <v>0</v>
      </c>
    </row>
    <row r="78" spans="1:9" ht="18.75">
      <c r="A78" s="13" t="s">
        <v>82</v>
      </c>
      <c r="B78" s="51" t="s">
        <v>83</v>
      </c>
      <c r="C78" s="93"/>
      <c r="D78" s="95"/>
      <c r="E78" s="22"/>
      <c r="F78" s="93">
        <v>167360.3</v>
      </c>
      <c r="G78" s="95">
        <v>22146.1</v>
      </c>
      <c r="H78" s="22">
        <f t="shared" si="16"/>
        <v>13.232588612711616</v>
      </c>
      <c r="I78" s="22">
        <v>0</v>
      </c>
    </row>
    <row r="79" spans="1:9" ht="37.5">
      <c r="A79" s="13" t="s">
        <v>78</v>
      </c>
      <c r="B79" s="51" t="s">
        <v>85</v>
      </c>
      <c r="C79" s="93">
        <v>91578.7</v>
      </c>
      <c r="D79" s="95">
        <v>20079.1</v>
      </c>
      <c r="E79" s="22">
        <f aca="true" t="shared" si="17" ref="E79:E99">SUM(D79/C79*100)</f>
        <v>21.92551324707601</v>
      </c>
      <c r="F79" s="93"/>
      <c r="G79" s="95"/>
      <c r="H79" s="22">
        <v>0</v>
      </c>
      <c r="I79" s="22">
        <f t="shared" si="15"/>
        <v>0</v>
      </c>
    </row>
    <row r="80" spans="1:9" ht="37.5">
      <c r="A80" s="13" t="s">
        <v>80</v>
      </c>
      <c r="B80" s="51" t="s">
        <v>86</v>
      </c>
      <c r="C80" s="93">
        <v>6406.6</v>
      </c>
      <c r="D80" s="95">
        <v>2284.4</v>
      </c>
      <c r="E80" s="22">
        <f t="shared" si="17"/>
        <v>35.65697874067368</v>
      </c>
      <c r="F80" s="93">
        <v>6387.7</v>
      </c>
      <c r="G80" s="95">
        <v>2205.3</v>
      </c>
      <c r="H80" s="22">
        <f t="shared" si="16"/>
        <v>34.52416362697059</v>
      </c>
      <c r="I80" s="22">
        <f aca="true" t="shared" si="18" ref="I80:I85">G80/D80%</f>
        <v>96.53738399579758</v>
      </c>
    </row>
    <row r="81" spans="1:9" ht="37.5">
      <c r="A81" s="47" t="s">
        <v>25</v>
      </c>
      <c r="B81" s="53" t="s">
        <v>88</v>
      </c>
      <c r="C81" s="59">
        <f>SUM(C82:C85)</f>
        <v>353685.4</v>
      </c>
      <c r="D81" s="59">
        <f>SUM(D82:D85)</f>
        <v>78537.70000000001</v>
      </c>
      <c r="E81" s="59">
        <f t="shared" si="17"/>
        <v>22.20552502308549</v>
      </c>
      <c r="F81" s="59">
        <f>SUM(F82:F85)</f>
        <v>328696.5</v>
      </c>
      <c r="G81" s="59">
        <f>SUM(G82:G85)</f>
        <v>109886.7</v>
      </c>
      <c r="H81" s="59">
        <f t="shared" si="16"/>
        <v>33.431052657999096</v>
      </c>
      <c r="I81" s="31">
        <f t="shared" si="18"/>
        <v>139.91586206369678</v>
      </c>
    </row>
    <row r="82" spans="1:9" ht="18.75">
      <c r="A82" s="55" t="s">
        <v>87</v>
      </c>
      <c r="B82" s="56" t="s">
        <v>89</v>
      </c>
      <c r="C82" s="93">
        <v>6117.1</v>
      </c>
      <c r="D82" s="95">
        <v>628.6</v>
      </c>
      <c r="E82" s="22">
        <f t="shared" si="17"/>
        <v>10.276111229177225</v>
      </c>
      <c r="F82" s="93">
        <v>54212.8</v>
      </c>
      <c r="G82" s="95">
        <v>1320.6</v>
      </c>
      <c r="H82" s="22">
        <f t="shared" si="16"/>
        <v>2.435956084172003</v>
      </c>
      <c r="I82" s="22">
        <f t="shared" si="18"/>
        <v>210.08590518612786</v>
      </c>
    </row>
    <row r="83" spans="1:9" ht="18.75">
      <c r="A83" s="55" t="s">
        <v>90</v>
      </c>
      <c r="B83" s="56" t="s">
        <v>91</v>
      </c>
      <c r="C83" s="93">
        <v>4749.4</v>
      </c>
      <c r="D83" s="95">
        <v>599.4</v>
      </c>
      <c r="E83" s="22">
        <f t="shared" si="17"/>
        <v>12.620541542089528</v>
      </c>
      <c r="F83" s="93">
        <v>4721.9</v>
      </c>
      <c r="G83" s="95">
        <v>1203.6</v>
      </c>
      <c r="H83" s="22">
        <f t="shared" si="16"/>
        <v>25.489739299858112</v>
      </c>
      <c r="I83" s="22">
        <f t="shared" si="18"/>
        <v>200.8008008008008</v>
      </c>
    </row>
    <row r="84" spans="1:9" ht="18.75">
      <c r="A84" s="55" t="s">
        <v>92</v>
      </c>
      <c r="B84" s="56" t="s">
        <v>93</v>
      </c>
      <c r="C84" s="93">
        <v>183494.1</v>
      </c>
      <c r="D84" s="95">
        <v>23277.9</v>
      </c>
      <c r="E84" s="22">
        <f t="shared" si="17"/>
        <v>12.685911972101554</v>
      </c>
      <c r="F84" s="93">
        <v>107624.4</v>
      </c>
      <c r="G84" s="95">
        <v>34231.3</v>
      </c>
      <c r="H84" s="22">
        <f t="shared" si="16"/>
        <v>31.80626326372087</v>
      </c>
      <c r="I84" s="22">
        <f t="shared" si="18"/>
        <v>147.05493193114498</v>
      </c>
    </row>
    <row r="85" spans="1:9" ht="37.5">
      <c r="A85" s="55" t="s">
        <v>94</v>
      </c>
      <c r="B85" s="56" t="s">
        <v>95</v>
      </c>
      <c r="C85" s="93">
        <v>159324.8</v>
      </c>
      <c r="D85" s="95">
        <v>54031.8</v>
      </c>
      <c r="E85" s="22">
        <f t="shared" si="17"/>
        <v>33.91298780855209</v>
      </c>
      <c r="F85" s="93">
        <v>162137.4</v>
      </c>
      <c r="G85" s="95">
        <v>73131.2</v>
      </c>
      <c r="H85" s="22">
        <f t="shared" si="16"/>
        <v>45.104460784495124</v>
      </c>
      <c r="I85" s="22">
        <f t="shared" si="18"/>
        <v>135.34844295396414</v>
      </c>
    </row>
    <row r="86" spans="1:9" ht="18.75">
      <c r="A86" s="47" t="s">
        <v>26</v>
      </c>
      <c r="B86" s="53" t="s">
        <v>97</v>
      </c>
      <c r="C86" s="59">
        <f>SUM(C87:C92)</f>
        <v>1029365.4000000001</v>
      </c>
      <c r="D86" s="59">
        <f>SUM(D87:D92)</f>
        <v>545973.2999999999</v>
      </c>
      <c r="E86" s="59">
        <f t="shared" si="17"/>
        <v>53.03979519808999</v>
      </c>
      <c r="F86" s="59">
        <f>SUM(F87:F92)</f>
        <v>1049438.7</v>
      </c>
      <c r="G86" s="59">
        <f>SUM(G87:G92)</f>
        <v>525991.7</v>
      </c>
      <c r="H86" s="59">
        <f t="shared" si="16"/>
        <v>50.12124100245207</v>
      </c>
      <c r="I86" s="31">
        <f aca="true" t="shared" si="19" ref="I86:I110">G86/D86%</f>
        <v>96.34018733150505</v>
      </c>
    </row>
    <row r="87" spans="1:9" ht="18.75">
      <c r="A87" s="55" t="s">
        <v>96</v>
      </c>
      <c r="B87" s="56" t="s">
        <v>98</v>
      </c>
      <c r="C87" s="93">
        <v>318996.2</v>
      </c>
      <c r="D87" s="95">
        <v>163416.4</v>
      </c>
      <c r="E87" s="22">
        <f t="shared" si="17"/>
        <v>51.22832184207836</v>
      </c>
      <c r="F87" s="93">
        <v>287896.5</v>
      </c>
      <c r="G87" s="95">
        <v>146396.8</v>
      </c>
      <c r="H87" s="22">
        <f t="shared" si="16"/>
        <v>50.850496619444826</v>
      </c>
      <c r="I87" s="22">
        <f t="shared" si="19"/>
        <v>89.58513343825956</v>
      </c>
    </row>
    <row r="88" spans="1:9" ht="18.75">
      <c r="A88" s="55" t="s">
        <v>99</v>
      </c>
      <c r="B88" s="56" t="s">
        <v>100</v>
      </c>
      <c r="C88" s="93">
        <v>601388.1</v>
      </c>
      <c r="D88" s="95">
        <v>327773.8</v>
      </c>
      <c r="E88" s="22">
        <f t="shared" si="17"/>
        <v>54.50287426704985</v>
      </c>
      <c r="F88" s="93">
        <v>620688</v>
      </c>
      <c r="G88" s="95">
        <v>322568.5</v>
      </c>
      <c r="H88" s="22">
        <f t="shared" si="16"/>
        <v>51.969508029799194</v>
      </c>
      <c r="I88" s="22">
        <f t="shared" si="19"/>
        <v>98.41192310062611</v>
      </c>
    </row>
    <row r="89" spans="1:9" ht="18.75">
      <c r="A89" s="55" t="s">
        <v>236</v>
      </c>
      <c r="B89" s="56" t="s">
        <v>215</v>
      </c>
      <c r="C89" s="93">
        <v>72716.8</v>
      </c>
      <c r="D89" s="95">
        <v>37983.5</v>
      </c>
      <c r="E89" s="22">
        <f t="shared" si="17"/>
        <v>52.23483431614152</v>
      </c>
      <c r="F89" s="93">
        <v>88486.1</v>
      </c>
      <c r="G89" s="95">
        <v>39331.1</v>
      </c>
      <c r="H89" s="22">
        <f t="shared" si="16"/>
        <v>44.44890214395255</v>
      </c>
      <c r="I89" s="22">
        <f t="shared" si="19"/>
        <v>103.54785630602763</v>
      </c>
    </row>
    <row r="90" spans="1:9" ht="56.25">
      <c r="A90" s="55" t="s">
        <v>219</v>
      </c>
      <c r="B90" s="56" t="s">
        <v>218</v>
      </c>
      <c r="C90" s="93">
        <v>378.3</v>
      </c>
      <c r="D90" s="95">
        <v>115.9</v>
      </c>
      <c r="E90" s="22">
        <f t="shared" si="17"/>
        <v>30.63706053396775</v>
      </c>
      <c r="F90" s="93">
        <v>387.3</v>
      </c>
      <c r="G90" s="95">
        <v>31.9</v>
      </c>
      <c r="H90" s="22">
        <f t="shared" si="16"/>
        <v>8.236509166021172</v>
      </c>
      <c r="I90" s="22">
        <f t="shared" si="19"/>
        <v>27.523727351164794</v>
      </c>
    </row>
    <row r="91" spans="1:9" ht="18.75">
      <c r="A91" s="55" t="s">
        <v>237</v>
      </c>
      <c r="B91" s="56" t="s">
        <v>101</v>
      </c>
      <c r="C91" s="93">
        <v>7331.2</v>
      </c>
      <c r="D91" s="95">
        <v>2690.2</v>
      </c>
      <c r="E91" s="22">
        <f t="shared" si="17"/>
        <v>36.6952204277608</v>
      </c>
      <c r="F91" s="93">
        <v>5864.7</v>
      </c>
      <c r="G91" s="95">
        <v>2580.9</v>
      </c>
      <c r="H91" s="22">
        <f t="shared" si="16"/>
        <v>44.00736610568316</v>
      </c>
      <c r="I91" s="22">
        <f t="shared" si="19"/>
        <v>95.93710504795183</v>
      </c>
    </row>
    <row r="92" spans="1:9" ht="37.5">
      <c r="A92" s="55" t="s">
        <v>103</v>
      </c>
      <c r="B92" s="56" t="s">
        <v>102</v>
      </c>
      <c r="C92" s="93">
        <v>28554.8</v>
      </c>
      <c r="D92" s="95">
        <v>13993.5</v>
      </c>
      <c r="E92" s="22">
        <f t="shared" si="17"/>
        <v>49.0057713589309</v>
      </c>
      <c r="F92" s="93">
        <v>46116.1</v>
      </c>
      <c r="G92" s="95">
        <v>15082.5</v>
      </c>
      <c r="H92" s="22">
        <f t="shared" si="16"/>
        <v>32.705497646158285</v>
      </c>
      <c r="I92" s="22">
        <f t="shared" si="19"/>
        <v>107.7821845857005</v>
      </c>
    </row>
    <row r="93" spans="1:9" ht="18.75">
      <c r="A93" s="47" t="s">
        <v>27</v>
      </c>
      <c r="B93" s="53" t="s">
        <v>104</v>
      </c>
      <c r="C93" s="59">
        <f>SUM(C94:C95)</f>
        <v>169777.2</v>
      </c>
      <c r="D93" s="59">
        <f>SUM(D94:D95)</f>
        <v>82292.6</v>
      </c>
      <c r="E93" s="59">
        <f t="shared" si="17"/>
        <v>48.47093720476012</v>
      </c>
      <c r="F93" s="59">
        <f>SUM(F94:F95)</f>
        <v>189566.1</v>
      </c>
      <c r="G93" s="59">
        <f>SUM(G94:G95)</f>
        <v>101452.5</v>
      </c>
      <c r="H93" s="59">
        <f t="shared" si="16"/>
        <v>53.51827146309387</v>
      </c>
      <c r="I93" s="31">
        <f t="shared" si="19"/>
        <v>123.2826523891577</v>
      </c>
    </row>
    <row r="94" spans="1:9" ht="18.75">
      <c r="A94" s="13" t="s">
        <v>105</v>
      </c>
      <c r="B94" s="51" t="s">
        <v>106</v>
      </c>
      <c r="C94" s="96">
        <v>136359.4</v>
      </c>
      <c r="D94" s="95">
        <v>66063.5</v>
      </c>
      <c r="E94" s="22">
        <f t="shared" si="17"/>
        <v>48.448071786763514</v>
      </c>
      <c r="F94" s="96">
        <v>155383</v>
      </c>
      <c r="G94" s="95">
        <v>84846.4</v>
      </c>
      <c r="H94" s="22">
        <f t="shared" si="16"/>
        <v>54.60468648436444</v>
      </c>
      <c r="I94" s="22">
        <f t="shared" si="19"/>
        <v>128.43158476314454</v>
      </c>
    </row>
    <row r="95" spans="1:9" ht="37.5">
      <c r="A95" s="13" t="s">
        <v>107</v>
      </c>
      <c r="B95" s="51" t="s">
        <v>108</v>
      </c>
      <c r="C95" s="96">
        <v>33417.8</v>
      </c>
      <c r="D95" s="95">
        <v>16229.1</v>
      </c>
      <c r="E95" s="22">
        <f t="shared" si="17"/>
        <v>48.56423822034963</v>
      </c>
      <c r="F95" s="96">
        <v>34183.1</v>
      </c>
      <c r="G95" s="95">
        <v>16606.1</v>
      </c>
      <c r="H95" s="22">
        <f t="shared" si="16"/>
        <v>48.579853787397866</v>
      </c>
      <c r="I95" s="22">
        <f t="shared" si="19"/>
        <v>102.32298771959012</v>
      </c>
    </row>
    <row r="96" spans="1:9" ht="18.75">
      <c r="A96" s="47" t="s">
        <v>28</v>
      </c>
      <c r="B96" s="53" t="s">
        <v>109</v>
      </c>
      <c r="C96" s="58">
        <f>SUM(C97:C100)</f>
        <v>67884.90000000001</v>
      </c>
      <c r="D96" s="58">
        <f>SUM(D97:D100)</f>
        <v>30062.899999999998</v>
      </c>
      <c r="E96" s="59">
        <f t="shared" si="17"/>
        <v>44.285106113436115</v>
      </c>
      <c r="F96" s="58">
        <f>SUM(F97:F100)</f>
        <v>63894.7</v>
      </c>
      <c r="G96" s="58">
        <f>SUM(G97:G100)</f>
        <v>39867.2</v>
      </c>
      <c r="H96" s="59">
        <f t="shared" si="16"/>
        <v>62.39515953592395</v>
      </c>
      <c r="I96" s="31">
        <f t="shared" si="19"/>
        <v>132.61262220211623</v>
      </c>
    </row>
    <row r="97" spans="1:9" ht="18.75">
      <c r="A97" s="13" t="s">
        <v>110</v>
      </c>
      <c r="B97" s="51" t="s">
        <v>111</v>
      </c>
      <c r="C97" s="93">
        <v>3092.9</v>
      </c>
      <c r="D97" s="95">
        <v>2174.5</v>
      </c>
      <c r="E97" s="22">
        <f t="shared" si="17"/>
        <v>70.3061851336933</v>
      </c>
      <c r="F97" s="93">
        <v>2278.7</v>
      </c>
      <c r="G97" s="95">
        <v>1940</v>
      </c>
      <c r="H97" s="22">
        <f t="shared" si="16"/>
        <v>85.13626190371704</v>
      </c>
      <c r="I97" s="22">
        <f t="shared" si="19"/>
        <v>89.21591170383996</v>
      </c>
    </row>
    <row r="98" spans="1:9" ht="18.75">
      <c r="A98" s="13" t="s">
        <v>112</v>
      </c>
      <c r="B98" s="51" t="s">
        <v>113</v>
      </c>
      <c r="C98" s="93">
        <v>50154.3</v>
      </c>
      <c r="D98" s="95">
        <v>22978.6</v>
      </c>
      <c r="E98" s="22">
        <f t="shared" si="17"/>
        <v>45.81581240292457</v>
      </c>
      <c r="F98" s="93">
        <v>44024.9</v>
      </c>
      <c r="G98" s="95">
        <v>27327.9</v>
      </c>
      <c r="H98" s="22">
        <f t="shared" si="16"/>
        <v>62.07373554511197</v>
      </c>
      <c r="I98" s="22">
        <f t="shared" si="19"/>
        <v>118.92761090754009</v>
      </c>
    </row>
    <row r="99" spans="1:9" ht="18.75">
      <c r="A99" s="13" t="s">
        <v>114</v>
      </c>
      <c r="B99" s="51" t="s">
        <v>115</v>
      </c>
      <c r="C99" s="93">
        <v>14637.7</v>
      </c>
      <c r="D99" s="95">
        <v>4909.8</v>
      </c>
      <c r="E99" s="22">
        <f t="shared" si="17"/>
        <v>33.542154846731385</v>
      </c>
      <c r="F99" s="93">
        <v>17591.1</v>
      </c>
      <c r="G99" s="95">
        <v>10599.3</v>
      </c>
      <c r="H99" s="22">
        <f t="shared" si="16"/>
        <v>60.2537646878251</v>
      </c>
      <c r="I99" s="22">
        <f t="shared" si="19"/>
        <v>215.88048393009896</v>
      </c>
    </row>
    <row r="100" spans="1:9" ht="37.5">
      <c r="A100" s="13" t="s">
        <v>116</v>
      </c>
      <c r="B100" s="51" t="s">
        <v>117</v>
      </c>
      <c r="C100" s="93"/>
      <c r="D100" s="95"/>
      <c r="E100" s="22"/>
      <c r="F100" s="93"/>
      <c r="G100" s="95"/>
      <c r="H100" s="22">
        <v>0</v>
      </c>
      <c r="I100" s="22">
        <v>0</v>
      </c>
    </row>
    <row r="101" spans="1:9" ht="18.75">
      <c r="A101" s="47" t="s">
        <v>29</v>
      </c>
      <c r="B101" s="53" t="s">
        <v>118</v>
      </c>
      <c r="C101" s="58">
        <f>SUM(C102:C103)</f>
        <v>58854.6</v>
      </c>
      <c r="D101" s="58">
        <f>SUM(D102:D103)</f>
        <v>34300.9</v>
      </c>
      <c r="E101" s="59">
        <f>SUM(D101/C101*100)</f>
        <v>58.280746109904754</v>
      </c>
      <c r="F101" s="58">
        <f>SUM(F102:F104)</f>
        <v>44612</v>
      </c>
      <c r="G101" s="58">
        <f>SUM(G102:G104)</f>
        <v>20498.5</v>
      </c>
      <c r="H101" s="59">
        <f t="shared" si="16"/>
        <v>45.94839953375774</v>
      </c>
      <c r="I101" s="31">
        <f t="shared" si="19"/>
        <v>59.760822602322385</v>
      </c>
    </row>
    <row r="102" spans="1:9" ht="18.75">
      <c r="A102" s="13" t="s">
        <v>119</v>
      </c>
      <c r="B102" s="51" t="s">
        <v>120</v>
      </c>
      <c r="C102" s="96">
        <v>58480.1</v>
      </c>
      <c r="D102" s="95">
        <v>34161.1</v>
      </c>
      <c r="E102" s="22">
        <f>SUM(D102/C102*100)</f>
        <v>58.41491379118708</v>
      </c>
      <c r="F102" s="96">
        <v>41782.3</v>
      </c>
      <c r="G102" s="95">
        <v>19581.2</v>
      </c>
      <c r="H102" s="22">
        <f t="shared" si="16"/>
        <v>46.86482074945611</v>
      </c>
      <c r="I102" s="22">
        <f t="shared" si="19"/>
        <v>57.32016826156067</v>
      </c>
    </row>
    <row r="103" spans="1:9" ht="18.75">
      <c r="A103" s="13" t="s">
        <v>121</v>
      </c>
      <c r="B103" s="51" t="s">
        <v>122</v>
      </c>
      <c r="C103" s="96">
        <v>374.5</v>
      </c>
      <c r="D103" s="95">
        <v>139.8</v>
      </c>
      <c r="E103" s="22">
        <f>SUM(D103/C103*100)</f>
        <v>37.329773030707614</v>
      </c>
      <c r="F103" s="96">
        <v>700</v>
      </c>
      <c r="G103" s="95">
        <v>134.8</v>
      </c>
      <c r="H103" s="22">
        <f t="shared" si="16"/>
        <v>19.25714285714286</v>
      </c>
      <c r="I103" s="22">
        <f t="shared" si="19"/>
        <v>96.42346208869814</v>
      </c>
    </row>
    <row r="104" spans="1:9" ht="37.5">
      <c r="A104" s="13" t="s">
        <v>135</v>
      </c>
      <c r="B104" s="51" t="s">
        <v>134</v>
      </c>
      <c r="C104" s="52"/>
      <c r="D104" s="52"/>
      <c r="E104" s="22"/>
      <c r="F104" s="52">
        <v>2129.7</v>
      </c>
      <c r="G104" s="52">
        <v>782.5</v>
      </c>
      <c r="H104" s="22">
        <f t="shared" si="16"/>
        <v>36.74226416866226</v>
      </c>
      <c r="I104" s="22">
        <v>0</v>
      </c>
    </row>
    <row r="105" spans="1:9" ht="18.75">
      <c r="A105" s="47" t="s">
        <v>30</v>
      </c>
      <c r="B105" s="53" t="s">
        <v>124</v>
      </c>
      <c r="C105" s="58">
        <f>SUM(C106:C107)</f>
        <v>2100</v>
      </c>
      <c r="D105" s="58">
        <f>SUM(D106:D107)</f>
        <v>1411.4</v>
      </c>
      <c r="E105" s="59">
        <f aca="true" t="shared" si="20" ref="E105:E110">SUM(D105/C105*100)</f>
        <v>67.20952380952382</v>
      </c>
      <c r="F105" s="58">
        <f>SUM(F106:F107)</f>
        <v>1938.3</v>
      </c>
      <c r="G105" s="58">
        <f>SUM(G106:G107)</f>
        <v>1271.5</v>
      </c>
      <c r="H105" s="59">
        <f aca="true" t="shared" si="21" ref="H105:H110">SUM(G105/F105*100)</f>
        <v>65.59872052829799</v>
      </c>
      <c r="I105" s="31">
        <f t="shared" si="19"/>
        <v>90.08785602947428</v>
      </c>
    </row>
    <row r="106" spans="1:9" ht="18.75">
      <c r="A106" s="55" t="s">
        <v>211</v>
      </c>
      <c r="B106" s="56" t="s">
        <v>212</v>
      </c>
      <c r="C106" s="93">
        <v>800</v>
      </c>
      <c r="D106" s="94">
        <v>780.3</v>
      </c>
      <c r="E106" s="22">
        <f t="shared" si="20"/>
        <v>97.5375</v>
      </c>
      <c r="F106" s="93">
        <v>946.5</v>
      </c>
      <c r="G106" s="94">
        <v>946.5</v>
      </c>
      <c r="H106" s="22">
        <f t="shared" si="21"/>
        <v>100</v>
      </c>
      <c r="I106" s="22">
        <v>0</v>
      </c>
    </row>
    <row r="107" spans="1:9" ht="37.5">
      <c r="A107" s="13" t="s">
        <v>123</v>
      </c>
      <c r="B107" s="51" t="s">
        <v>125</v>
      </c>
      <c r="C107" s="93">
        <v>1300</v>
      </c>
      <c r="D107" s="95">
        <v>631.1</v>
      </c>
      <c r="E107" s="22">
        <f t="shared" si="20"/>
        <v>48.54615384615385</v>
      </c>
      <c r="F107" s="93">
        <v>991.8</v>
      </c>
      <c r="G107" s="95">
        <v>325</v>
      </c>
      <c r="H107" s="22">
        <f t="shared" si="21"/>
        <v>32.768703367614435</v>
      </c>
      <c r="I107" s="22">
        <f t="shared" si="19"/>
        <v>51.49738551735066</v>
      </c>
    </row>
    <row r="108" spans="1:9" ht="37.5">
      <c r="A108" s="62" t="s">
        <v>127</v>
      </c>
      <c r="B108" s="61" t="s">
        <v>126</v>
      </c>
      <c r="C108" s="58">
        <f>SUM(C109)</f>
        <v>17839.5</v>
      </c>
      <c r="D108" s="58">
        <f>SUM(D109)</f>
        <v>8149.9</v>
      </c>
      <c r="E108" s="59">
        <f t="shared" si="20"/>
        <v>45.6845763614451</v>
      </c>
      <c r="F108" s="58">
        <f>SUM(F109)</f>
        <v>13943.2</v>
      </c>
      <c r="G108" s="58">
        <f>SUM(G109)</f>
        <v>6988.6</v>
      </c>
      <c r="H108" s="59">
        <f t="shared" si="21"/>
        <v>50.12192323139595</v>
      </c>
      <c r="I108" s="31">
        <f t="shared" si="19"/>
        <v>85.75074540791913</v>
      </c>
    </row>
    <row r="109" spans="1:9" ht="56.25">
      <c r="A109" s="63" t="s">
        <v>128</v>
      </c>
      <c r="B109" s="60" t="s">
        <v>129</v>
      </c>
      <c r="C109" s="93">
        <v>17839.5</v>
      </c>
      <c r="D109" s="94">
        <v>8149.9</v>
      </c>
      <c r="E109" s="22">
        <f t="shared" si="20"/>
        <v>45.6845763614451</v>
      </c>
      <c r="F109" s="93">
        <v>13943.2</v>
      </c>
      <c r="G109" s="94">
        <v>6988.6</v>
      </c>
      <c r="H109" s="22">
        <f t="shared" si="21"/>
        <v>50.12192323139595</v>
      </c>
      <c r="I109" s="22">
        <f t="shared" si="19"/>
        <v>85.75074540791913</v>
      </c>
    </row>
    <row r="110" spans="1:9" ht="18.75">
      <c r="A110" s="12" t="s">
        <v>32</v>
      </c>
      <c r="B110" s="46"/>
      <c r="C110" s="97">
        <f>SUM(C63+C71+C73+C76+C81+C86+C93+C96+C101+C105+C108)</f>
        <v>1953275.4000000001</v>
      </c>
      <c r="D110" s="97">
        <f>SUM(D63+D71+D73+D76+D81+D86+D93+D96+D101+D105+D108)</f>
        <v>871836.7000000001</v>
      </c>
      <c r="E110" s="31">
        <f t="shared" si="20"/>
        <v>44.63460196140288</v>
      </c>
      <c r="F110" s="97">
        <f>SUM(F63+F71+F73+F76+F81+F86+F93+F96+F101+F105+F108)</f>
        <v>2014498.5999999999</v>
      </c>
      <c r="G110" s="97">
        <f>SUM(G63+G71+G73+G76+G81+G86+G93+G96+G101+G105+G108)</f>
        <v>894972.4999999999</v>
      </c>
      <c r="H110" s="31">
        <f t="shared" si="21"/>
        <v>44.42656351312431</v>
      </c>
      <c r="I110" s="31">
        <f t="shared" si="19"/>
        <v>102.65368503069438</v>
      </c>
    </row>
    <row r="111" spans="1:9" ht="37.5">
      <c r="A111" s="13" t="s">
        <v>48</v>
      </c>
      <c r="B111" s="45"/>
      <c r="C111" s="52">
        <f>SUM(C61-C110)</f>
        <v>-26136.90000000014</v>
      </c>
      <c r="D111" s="52">
        <f>SUM(D61-D110)</f>
        <v>-7813.70000000007</v>
      </c>
      <c r="E111" s="22"/>
      <c r="F111" s="52">
        <f>SUM(F61-F110)</f>
        <v>-20840.399999999907</v>
      </c>
      <c r="G111" s="52">
        <f>SUM(G61-G110)</f>
        <v>2686.0000000001164</v>
      </c>
      <c r="H111" s="22"/>
      <c r="I111" s="22"/>
    </row>
    <row r="112" spans="1:9" ht="18.75">
      <c r="A112" s="125" t="s">
        <v>1</v>
      </c>
      <c r="B112" s="125"/>
      <c r="C112" s="125"/>
      <c r="D112" s="125"/>
      <c r="E112" s="125"/>
      <c r="F112" s="125"/>
      <c r="G112" s="125"/>
      <c r="H112" s="125"/>
      <c r="I112" s="87"/>
    </row>
    <row r="113" spans="1:9" s="26" customFormat="1" ht="37.5">
      <c r="A113" s="24" t="s">
        <v>35</v>
      </c>
      <c r="B113" s="73" t="s">
        <v>202</v>
      </c>
      <c r="C113" s="67">
        <v>16700</v>
      </c>
      <c r="D113" s="67">
        <v>0</v>
      </c>
      <c r="E113" s="22"/>
      <c r="F113" s="67">
        <v>0</v>
      </c>
      <c r="G113" s="67">
        <v>0</v>
      </c>
      <c r="H113" s="22"/>
      <c r="I113" s="22"/>
    </row>
    <row r="114" spans="1:9" s="26" customFormat="1" ht="37.5">
      <c r="A114" s="24" t="s">
        <v>36</v>
      </c>
      <c r="B114" s="73" t="s">
        <v>203</v>
      </c>
      <c r="C114" s="67">
        <v>-16700</v>
      </c>
      <c r="D114" s="67">
        <v>0</v>
      </c>
      <c r="E114" s="31"/>
      <c r="F114" s="67">
        <v>-3900</v>
      </c>
      <c r="G114" s="67">
        <v>-3900</v>
      </c>
      <c r="H114" s="31"/>
      <c r="I114" s="31"/>
    </row>
    <row r="115" spans="1:9" s="26" customFormat="1" ht="56.25">
      <c r="A115" s="24" t="s">
        <v>37</v>
      </c>
      <c r="B115" s="73" t="s">
        <v>204</v>
      </c>
      <c r="C115" s="22">
        <v>0</v>
      </c>
      <c r="D115" s="22">
        <v>0</v>
      </c>
      <c r="E115" s="31"/>
      <c r="F115" s="22">
        <v>0</v>
      </c>
      <c r="G115" s="22">
        <v>0</v>
      </c>
      <c r="H115" s="31"/>
      <c r="I115" s="31"/>
    </row>
    <row r="116" spans="1:9" s="26" customFormat="1" ht="37.5">
      <c r="A116" s="24" t="s">
        <v>38</v>
      </c>
      <c r="B116" s="73" t="s">
        <v>205</v>
      </c>
      <c r="C116" s="112">
        <v>26136.9</v>
      </c>
      <c r="D116" s="112">
        <v>7813.7</v>
      </c>
      <c r="E116" s="22"/>
      <c r="F116" s="112">
        <v>24740.4</v>
      </c>
      <c r="G116" s="112">
        <v>1214</v>
      </c>
      <c r="H116" s="22"/>
      <c r="I116" s="22"/>
    </row>
    <row r="117" spans="1:9" s="26" customFormat="1" ht="18.75">
      <c r="A117" s="28" t="s">
        <v>39</v>
      </c>
      <c r="B117" s="28"/>
      <c r="C117" s="31">
        <f>SUM(C113:C116)</f>
        <v>26136.9</v>
      </c>
      <c r="D117" s="31">
        <f>SUM(D113:D116)</f>
        <v>7813.7</v>
      </c>
      <c r="E117" s="31"/>
      <c r="F117" s="31">
        <f>SUM(F113:F116)</f>
        <v>20840.4</v>
      </c>
      <c r="G117" s="31">
        <f>SUM(G113:G116)</f>
        <v>-2686</v>
      </c>
      <c r="H117" s="31"/>
      <c r="I117" s="31"/>
    </row>
    <row r="118" spans="1:9" ht="18.75">
      <c r="A118" s="14"/>
      <c r="B118" s="14"/>
      <c r="C118" s="15"/>
      <c r="D118" s="15"/>
      <c r="E118" s="16"/>
      <c r="F118" s="15"/>
      <c r="G118" s="15"/>
      <c r="H118" s="16"/>
      <c r="I118" s="16"/>
    </row>
    <row r="119" spans="1:9" ht="18.75">
      <c r="A119" s="17"/>
      <c r="B119" s="17"/>
      <c r="C119" s="17"/>
      <c r="D119" s="17"/>
      <c r="E119" s="18"/>
      <c r="F119" s="17"/>
      <c r="G119" s="17"/>
      <c r="H119" s="18"/>
      <c r="I119" s="18"/>
    </row>
    <row r="120" spans="1:9" ht="18.75">
      <c r="A120" s="17"/>
      <c r="B120" s="17"/>
      <c r="C120" s="17"/>
      <c r="D120" s="127"/>
      <c r="E120" s="128"/>
      <c r="F120" s="17"/>
      <c r="G120" s="127"/>
      <c r="H120" s="128"/>
      <c r="I120" s="19"/>
    </row>
    <row r="121" spans="1:9" ht="18">
      <c r="A121" s="5"/>
      <c r="B121" s="5"/>
      <c r="C121" s="6"/>
      <c r="D121" s="6"/>
      <c r="E121" s="7"/>
      <c r="F121" s="6"/>
      <c r="G121" s="6"/>
      <c r="H121" s="7"/>
      <c r="I121" s="7"/>
    </row>
    <row r="122" spans="1:9" ht="18">
      <c r="A122" s="5"/>
      <c r="B122" s="5"/>
      <c r="E122" s="4"/>
      <c r="H122" s="4"/>
      <c r="I122" s="4"/>
    </row>
    <row r="123" spans="3:9" ht="15">
      <c r="C123" s="1"/>
      <c r="D123" s="1"/>
      <c r="E123" s="2"/>
      <c r="F123" s="1"/>
      <c r="G123" s="1"/>
      <c r="H123" s="2"/>
      <c r="I123" s="2"/>
    </row>
    <row r="124" spans="3:9" ht="15">
      <c r="C124" s="1"/>
      <c r="D124" s="1"/>
      <c r="E124" s="2"/>
      <c r="F124" s="1"/>
      <c r="G124" s="1"/>
      <c r="H124" s="2"/>
      <c r="I124" s="2"/>
    </row>
    <row r="127" spans="5:9" ht="12.75">
      <c r="E127" s="4"/>
      <c r="H127" s="4"/>
      <c r="I127" s="4"/>
    </row>
    <row r="128" spans="5:9" ht="12.75">
      <c r="E128" s="4"/>
      <c r="H128" s="4"/>
      <c r="I128" s="4"/>
    </row>
    <row r="129" spans="5:9" ht="12.75">
      <c r="E129" s="4"/>
      <c r="H129" s="4"/>
      <c r="I129" s="4"/>
    </row>
    <row r="130" spans="5:9" ht="12.75">
      <c r="E130" s="4"/>
      <c r="H130" s="4"/>
      <c r="I130" s="4"/>
    </row>
    <row r="131" spans="5:9" ht="12.75">
      <c r="E131" s="4"/>
      <c r="H131" s="4"/>
      <c r="I131" s="4"/>
    </row>
    <row r="132" spans="5:9" ht="12.75">
      <c r="E132" s="4"/>
      <c r="H132" s="4"/>
      <c r="I132" s="4"/>
    </row>
    <row r="133" spans="5:9" ht="12.75">
      <c r="E133" s="4"/>
      <c r="H133" s="4"/>
      <c r="I133" s="4"/>
    </row>
    <row r="134" spans="5:9" ht="12.75">
      <c r="E134" s="4"/>
      <c r="H134" s="4"/>
      <c r="I134" s="4"/>
    </row>
    <row r="135" spans="5:9" ht="12.75">
      <c r="E135" s="4"/>
      <c r="H135" s="4"/>
      <c r="I135" s="4"/>
    </row>
    <row r="136" spans="5:9" ht="12.75">
      <c r="E136" s="4"/>
      <c r="H136" s="4"/>
      <c r="I136" s="4"/>
    </row>
    <row r="137" spans="5:9" ht="12.75">
      <c r="E137" s="4"/>
      <c r="H137" s="4"/>
      <c r="I137" s="4"/>
    </row>
    <row r="138" spans="5:9" ht="12.75">
      <c r="E138" s="4"/>
      <c r="H138" s="4"/>
      <c r="I138" s="4"/>
    </row>
    <row r="139" spans="5:9" ht="12.75">
      <c r="E139" s="4"/>
      <c r="H139" s="4"/>
      <c r="I139" s="4"/>
    </row>
    <row r="140" spans="5:9" ht="12.75">
      <c r="E140" s="4"/>
      <c r="H140" s="4"/>
      <c r="I140" s="4"/>
    </row>
    <row r="141" spans="5:9" ht="12.75">
      <c r="E141" s="4"/>
      <c r="H141" s="4"/>
      <c r="I141" s="4"/>
    </row>
    <row r="142" spans="5:9" ht="12.75">
      <c r="E142" s="4"/>
      <c r="H142" s="4"/>
      <c r="I142" s="4"/>
    </row>
    <row r="143" spans="5:9" ht="12.75">
      <c r="E143" s="4"/>
      <c r="H143" s="4"/>
      <c r="I143" s="4"/>
    </row>
    <row r="144" spans="5:9" ht="12.75">
      <c r="E144" s="4"/>
      <c r="H144" s="4"/>
      <c r="I144" s="4"/>
    </row>
    <row r="145" spans="5:9" ht="12.75">
      <c r="E145" s="4"/>
      <c r="H145" s="4"/>
      <c r="I145" s="4"/>
    </row>
    <row r="146" spans="5:9" ht="12.75">
      <c r="E146" s="4"/>
      <c r="H146" s="4"/>
      <c r="I146" s="4"/>
    </row>
    <row r="147" spans="5:9" ht="12.75">
      <c r="E147" s="4"/>
      <c r="H147" s="4"/>
      <c r="I147" s="4"/>
    </row>
    <row r="148" spans="5:9" ht="12.75">
      <c r="E148" s="4"/>
      <c r="H148" s="4"/>
      <c r="I148" s="4"/>
    </row>
    <row r="149" spans="5:9" ht="12.75">
      <c r="E149" s="4"/>
      <c r="H149" s="4"/>
      <c r="I149" s="4"/>
    </row>
    <row r="150" spans="5:9" ht="12.75">
      <c r="E150" s="4"/>
      <c r="H150" s="4"/>
      <c r="I150" s="4"/>
    </row>
    <row r="151" spans="5:9" ht="12.75">
      <c r="E151" s="4"/>
      <c r="H151" s="4"/>
      <c r="I151" s="4"/>
    </row>
    <row r="152" spans="5:9" ht="12.75">
      <c r="E152" s="4"/>
      <c r="H152" s="4"/>
      <c r="I152" s="4"/>
    </row>
    <row r="153" spans="5:9" ht="12.75">
      <c r="E153" s="4"/>
      <c r="H153" s="4"/>
      <c r="I153" s="4"/>
    </row>
    <row r="154" spans="5:9" ht="12.75">
      <c r="E154" s="4"/>
      <c r="H154" s="4"/>
      <c r="I154" s="4"/>
    </row>
    <row r="155" spans="5:9" ht="12.75">
      <c r="E155" s="4"/>
      <c r="H155" s="4"/>
      <c r="I155" s="4"/>
    </row>
    <row r="156" spans="5:9" ht="12.75">
      <c r="E156" s="4"/>
      <c r="H156" s="4"/>
      <c r="I156" s="4"/>
    </row>
    <row r="157" spans="5:9" ht="12.75">
      <c r="E157" s="4"/>
      <c r="H157" s="4"/>
      <c r="I157" s="4"/>
    </row>
    <row r="158" spans="5:9" ht="12.75">
      <c r="E158" s="4"/>
      <c r="H158" s="4"/>
      <c r="I158" s="4"/>
    </row>
    <row r="159" spans="5:9" ht="12.75">
      <c r="E159" s="4"/>
      <c r="H159" s="4"/>
      <c r="I159" s="4"/>
    </row>
    <row r="160" spans="5:9" ht="12.75">
      <c r="E160" s="4"/>
      <c r="H160" s="4"/>
      <c r="I160" s="4"/>
    </row>
    <row r="161" spans="5:9" ht="12.75">
      <c r="E161" s="4"/>
      <c r="H161" s="4"/>
      <c r="I161" s="4"/>
    </row>
    <row r="162" spans="5:9" ht="12.75">
      <c r="E162" s="4"/>
      <c r="H162" s="4"/>
      <c r="I162" s="4"/>
    </row>
    <row r="163" spans="5:9" ht="12.75">
      <c r="E163" s="4"/>
      <c r="H163" s="4"/>
      <c r="I163" s="4"/>
    </row>
    <row r="164" spans="5:9" ht="12.75">
      <c r="E164" s="4"/>
      <c r="H164" s="4"/>
      <c r="I164" s="4"/>
    </row>
    <row r="165" spans="5:9" ht="12.75">
      <c r="E165" s="4"/>
      <c r="H165" s="4"/>
      <c r="I165" s="4"/>
    </row>
    <row r="166" spans="5:9" ht="12.75">
      <c r="E166" s="4"/>
      <c r="H166" s="4"/>
      <c r="I166" s="4"/>
    </row>
    <row r="167" spans="5:9" ht="12.75">
      <c r="E167" s="4"/>
      <c r="H167" s="4"/>
      <c r="I167" s="4"/>
    </row>
    <row r="168" spans="5:9" ht="12.75">
      <c r="E168" s="4"/>
      <c r="H168" s="4"/>
      <c r="I168" s="4"/>
    </row>
    <row r="169" spans="5:9" ht="12.75">
      <c r="E169" s="4"/>
      <c r="H169" s="4"/>
      <c r="I169" s="4"/>
    </row>
    <row r="170" spans="5:9" ht="12.75">
      <c r="E170" s="4"/>
      <c r="H170" s="4"/>
      <c r="I170" s="4"/>
    </row>
    <row r="171" spans="5:9" ht="12.75">
      <c r="E171" s="4"/>
      <c r="H171" s="4"/>
      <c r="I171" s="4"/>
    </row>
    <row r="172" spans="5:9" ht="12.75">
      <c r="E172" s="4"/>
      <c r="H172" s="4"/>
      <c r="I172" s="4"/>
    </row>
    <row r="173" spans="5:9" ht="12.75">
      <c r="E173" s="4"/>
      <c r="H173" s="4"/>
      <c r="I173" s="4"/>
    </row>
    <row r="174" spans="5:9" ht="12.75">
      <c r="E174" s="4"/>
      <c r="H174" s="4"/>
      <c r="I174" s="4"/>
    </row>
    <row r="175" spans="5:9" ht="12.75">
      <c r="E175" s="4"/>
      <c r="H175" s="4"/>
      <c r="I175" s="4"/>
    </row>
    <row r="176" spans="5:9" ht="12.75">
      <c r="E176" s="4"/>
      <c r="H176" s="4"/>
      <c r="I176" s="4"/>
    </row>
    <row r="177" spans="5:9" ht="12.75">
      <c r="E177" s="4"/>
      <c r="H177" s="4"/>
      <c r="I177" s="4"/>
    </row>
    <row r="178" spans="5:9" ht="12.75">
      <c r="E178" s="4"/>
      <c r="H178" s="4"/>
      <c r="I178" s="4"/>
    </row>
    <row r="179" spans="5:9" ht="12.75">
      <c r="E179" s="4"/>
      <c r="H179" s="4"/>
      <c r="I179" s="4"/>
    </row>
    <row r="180" spans="5:9" ht="12.75">
      <c r="E180" s="4"/>
      <c r="H180" s="4"/>
      <c r="I180" s="4"/>
    </row>
    <row r="181" spans="5:9" ht="12.75">
      <c r="E181" s="4"/>
      <c r="H181" s="4"/>
      <c r="I181" s="4"/>
    </row>
    <row r="182" spans="5:9" ht="12.75">
      <c r="E182" s="4"/>
      <c r="H182" s="4"/>
      <c r="I182" s="4"/>
    </row>
    <row r="183" spans="5:9" ht="12.75">
      <c r="E183" s="4"/>
      <c r="H183" s="4"/>
      <c r="I183" s="4"/>
    </row>
    <row r="184" spans="5:9" ht="12.75">
      <c r="E184" s="4"/>
      <c r="H184" s="4"/>
      <c r="I184" s="4"/>
    </row>
    <row r="185" spans="5:9" ht="12.75">
      <c r="E185" s="4"/>
      <c r="H185" s="4"/>
      <c r="I185" s="4"/>
    </row>
    <row r="186" spans="5:9" ht="12.75">
      <c r="E186" s="4"/>
      <c r="H186" s="4"/>
      <c r="I186" s="4"/>
    </row>
    <row r="187" spans="5:9" ht="12.75">
      <c r="E187" s="4"/>
      <c r="H187" s="4"/>
      <c r="I187" s="4"/>
    </row>
    <row r="188" spans="5:9" ht="12.75">
      <c r="E188" s="4"/>
      <c r="H188" s="4"/>
      <c r="I188" s="4"/>
    </row>
    <row r="189" spans="5:9" ht="12.75">
      <c r="E189" s="4"/>
      <c r="H189" s="4"/>
      <c r="I189" s="4"/>
    </row>
    <row r="190" spans="5:9" ht="12.75">
      <c r="E190" s="4"/>
      <c r="H190" s="4"/>
      <c r="I190" s="4"/>
    </row>
    <row r="191" spans="5:9" ht="12.75">
      <c r="E191" s="4"/>
      <c r="H191" s="4"/>
      <c r="I191" s="4"/>
    </row>
    <row r="192" spans="5:9" ht="12.75">
      <c r="E192" s="4"/>
      <c r="H192" s="4"/>
      <c r="I192" s="4"/>
    </row>
    <row r="193" spans="5:9" ht="12.75">
      <c r="E193" s="4"/>
      <c r="H193" s="4"/>
      <c r="I193" s="4"/>
    </row>
    <row r="194" spans="5:9" ht="12.75">
      <c r="E194" s="4"/>
      <c r="H194" s="4"/>
      <c r="I194" s="4"/>
    </row>
    <row r="195" spans="5:9" ht="12.75">
      <c r="E195" s="4"/>
      <c r="H195" s="4"/>
      <c r="I195" s="4"/>
    </row>
    <row r="196" spans="5:9" ht="12.75">
      <c r="E196" s="4"/>
      <c r="H196" s="4"/>
      <c r="I196" s="4"/>
    </row>
    <row r="197" spans="5:9" ht="12.75">
      <c r="E197" s="4"/>
      <c r="H197" s="4"/>
      <c r="I197" s="4"/>
    </row>
    <row r="198" spans="5:9" ht="12.75">
      <c r="E198" s="4"/>
      <c r="H198" s="4"/>
      <c r="I198" s="4"/>
    </row>
    <row r="199" spans="5:9" ht="12.75">
      <c r="E199" s="4"/>
      <c r="H199" s="4"/>
      <c r="I199" s="4"/>
    </row>
    <row r="200" spans="5:9" ht="12.75">
      <c r="E200" s="4"/>
      <c r="H200" s="4"/>
      <c r="I200" s="4"/>
    </row>
    <row r="201" spans="5:9" ht="12.75">
      <c r="E201" s="4"/>
      <c r="H201" s="4"/>
      <c r="I201" s="4"/>
    </row>
    <row r="202" spans="5:9" ht="12.75">
      <c r="E202" s="4"/>
      <c r="H202" s="4"/>
      <c r="I202" s="4"/>
    </row>
    <row r="203" spans="5:9" ht="12.75">
      <c r="E203" s="4"/>
      <c r="H203" s="4"/>
      <c r="I203" s="4"/>
    </row>
    <row r="204" spans="5:9" ht="12.75">
      <c r="E204" s="4"/>
      <c r="H204" s="4"/>
      <c r="I204" s="4"/>
    </row>
    <row r="205" spans="5:9" ht="12.75">
      <c r="E205" s="4"/>
      <c r="H205" s="4"/>
      <c r="I205" s="4"/>
    </row>
    <row r="206" spans="5:9" ht="12.75">
      <c r="E206" s="4"/>
      <c r="H206" s="4"/>
      <c r="I206" s="4"/>
    </row>
    <row r="207" spans="5:9" ht="12.75">
      <c r="E207" s="4"/>
      <c r="H207" s="4"/>
      <c r="I207" s="4"/>
    </row>
    <row r="208" spans="5:9" ht="12.75">
      <c r="E208" s="4"/>
      <c r="H208" s="4"/>
      <c r="I208" s="4"/>
    </row>
    <row r="209" spans="5:9" ht="12.75">
      <c r="E209" s="4"/>
      <c r="H209" s="4"/>
      <c r="I209" s="4"/>
    </row>
    <row r="210" spans="5:9" ht="12.75">
      <c r="E210" s="4"/>
      <c r="H210" s="4"/>
      <c r="I210" s="4"/>
    </row>
    <row r="211" spans="5:9" ht="12.75">
      <c r="E211" s="4"/>
      <c r="H211" s="4"/>
      <c r="I211" s="4"/>
    </row>
    <row r="212" spans="5:9" ht="12.75">
      <c r="E212" s="4"/>
      <c r="H212" s="4"/>
      <c r="I212" s="4"/>
    </row>
    <row r="213" spans="5:9" ht="12.75">
      <c r="E213" s="4"/>
      <c r="H213" s="4"/>
      <c r="I213" s="4"/>
    </row>
    <row r="214" spans="5:9" ht="12.75">
      <c r="E214" s="4"/>
      <c r="H214" s="4"/>
      <c r="I214" s="4"/>
    </row>
    <row r="215" spans="5:9" ht="12.75">
      <c r="E215" s="4"/>
      <c r="H215" s="4"/>
      <c r="I215" s="4"/>
    </row>
    <row r="216" spans="5:9" ht="12.75">
      <c r="E216" s="4"/>
      <c r="H216" s="4"/>
      <c r="I216" s="4"/>
    </row>
    <row r="217" spans="5:9" ht="12.75">
      <c r="E217" s="4"/>
      <c r="H217" s="4"/>
      <c r="I217" s="4"/>
    </row>
    <row r="218" spans="5:9" ht="12.75">
      <c r="E218" s="4"/>
      <c r="H218" s="4"/>
      <c r="I218" s="4"/>
    </row>
    <row r="219" spans="5:9" ht="12.75">
      <c r="E219" s="4"/>
      <c r="H219" s="4"/>
      <c r="I219" s="4"/>
    </row>
    <row r="220" spans="5:9" ht="12.75">
      <c r="E220" s="4"/>
      <c r="H220" s="4"/>
      <c r="I220" s="4"/>
    </row>
    <row r="221" spans="5:9" ht="12.75">
      <c r="E221" s="4"/>
      <c r="H221" s="4"/>
      <c r="I221" s="4"/>
    </row>
    <row r="222" spans="5:9" ht="12.75">
      <c r="E222" s="4"/>
      <c r="H222" s="4"/>
      <c r="I222" s="4"/>
    </row>
    <row r="223" spans="5:9" ht="12.75">
      <c r="E223" s="4"/>
      <c r="H223" s="4"/>
      <c r="I223" s="4"/>
    </row>
    <row r="224" spans="5:9" ht="12.75">
      <c r="E224" s="4"/>
      <c r="H224" s="4"/>
      <c r="I224" s="4"/>
    </row>
    <row r="225" spans="5:9" ht="12.75">
      <c r="E225" s="4"/>
      <c r="H225" s="4"/>
      <c r="I225" s="4"/>
    </row>
    <row r="226" spans="5:9" ht="12.75">
      <c r="E226" s="4"/>
      <c r="H226" s="4"/>
      <c r="I226" s="4"/>
    </row>
    <row r="227" spans="5:9" ht="12.75">
      <c r="E227" s="4"/>
      <c r="H227" s="4"/>
      <c r="I227" s="4"/>
    </row>
    <row r="228" spans="5:9" ht="12.75">
      <c r="E228" s="4"/>
      <c r="H228" s="4"/>
      <c r="I228" s="4"/>
    </row>
    <row r="229" spans="5:9" ht="12.75">
      <c r="E229" s="4"/>
      <c r="H229" s="4"/>
      <c r="I229" s="4"/>
    </row>
    <row r="230" spans="5:9" ht="12.75">
      <c r="E230" s="4"/>
      <c r="H230" s="4"/>
      <c r="I230" s="4"/>
    </row>
    <row r="231" spans="5:9" ht="12.75">
      <c r="E231" s="4"/>
      <c r="H231" s="4"/>
      <c r="I231" s="4"/>
    </row>
    <row r="232" spans="5:9" ht="12.75">
      <c r="E232" s="4"/>
      <c r="H232" s="4"/>
      <c r="I232" s="4"/>
    </row>
    <row r="233" spans="5:9" ht="12.75">
      <c r="E233" s="4"/>
      <c r="H233" s="4"/>
      <c r="I233" s="4"/>
    </row>
    <row r="234" spans="5:9" ht="12.75">
      <c r="E234" s="4"/>
      <c r="H234" s="4"/>
      <c r="I234" s="4"/>
    </row>
    <row r="235" spans="5:9" ht="12.75">
      <c r="E235" s="4"/>
      <c r="H235" s="4"/>
      <c r="I235" s="4"/>
    </row>
    <row r="236" spans="5:9" ht="12.75">
      <c r="E236" s="4"/>
      <c r="H236" s="4"/>
      <c r="I236" s="4"/>
    </row>
    <row r="237" spans="5:9" ht="12.75">
      <c r="E237" s="4"/>
      <c r="H237" s="4"/>
      <c r="I237" s="4"/>
    </row>
    <row r="238" spans="5:9" ht="12.75">
      <c r="E238" s="4"/>
      <c r="H238" s="4"/>
      <c r="I238" s="4"/>
    </row>
    <row r="239" spans="5:9" ht="12.75">
      <c r="E239" s="4"/>
      <c r="H239" s="4"/>
      <c r="I239" s="4"/>
    </row>
    <row r="240" spans="5:9" ht="12.75">
      <c r="E240" s="4"/>
      <c r="H240" s="4"/>
      <c r="I240" s="4"/>
    </row>
    <row r="241" spans="5:9" ht="12.75">
      <c r="E241" s="4"/>
      <c r="H241" s="4"/>
      <c r="I241" s="4"/>
    </row>
    <row r="242" spans="5:9" ht="12.75">
      <c r="E242" s="4"/>
      <c r="H242" s="4"/>
      <c r="I242" s="4"/>
    </row>
    <row r="243" spans="5:9" ht="12.75">
      <c r="E243" s="4"/>
      <c r="H243" s="4"/>
      <c r="I243" s="4"/>
    </row>
    <row r="244" spans="5:9" ht="12.75">
      <c r="E244" s="4"/>
      <c r="H244" s="4"/>
      <c r="I244" s="4"/>
    </row>
    <row r="245" spans="5:9" ht="12.75">
      <c r="E245" s="4"/>
      <c r="H245" s="4"/>
      <c r="I245" s="4"/>
    </row>
    <row r="246" spans="5:9" ht="12.75">
      <c r="E246" s="4"/>
      <c r="H246" s="4"/>
      <c r="I246" s="4"/>
    </row>
    <row r="247" spans="5:9" ht="12.75">
      <c r="E247" s="4"/>
      <c r="H247" s="4"/>
      <c r="I247" s="4"/>
    </row>
    <row r="248" spans="5:9" ht="12.75">
      <c r="E248" s="4"/>
      <c r="H248" s="4"/>
      <c r="I248" s="4"/>
    </row>
    <row r="249" spans="5:9" ht="12.75">
      <c r="E249" s="4"/>
      <c r="H249" s="4"/>
      <c r="I249" s="4"/>
    </row>
    <row r="250" spans="5:9" ht="12.75">
      <c r="E250" s="4"/>
      <c r="H250" s="4"/>
      <c r="I250" s="4"/>
    </row>
    <row r="251" spans="5:9" ht="12.75">
      <c r="E251" s="4"/>
      <c r="H251" s="4"/>
      <c r="I251" s="4"/>
    </row>
    <row r="252" spans="5:9" ht="12.75">
      <c r="E252" s="4"/>
      <c r="H252" s="4"/>
      <c r="I252" s="4"/>
    </row>
    <row r="253" spans="5:9" ht="12.75">
      <c r="E253" s="4"/>
      <c r="H253" s="4"/>
      <c r="I253" s="4"/>
    </row>
    <row r="254" spans="5:9" ht="12.75">
      <c r="E254" s="4"/>
      <c r="H254" s="4"/>
      <c r="I254" s="4"/>
    </row>
    <row r="255" spans="5:9" ht="12.75">
      <c r="E255" s="4"/>
      <c r="H255" s="4"/>
      <c r="I255" s="4"/>
    </row>
    <row r="256" spans="5:9" ht="12.75">
      <c r="E256" s="4"/>
      <c r="H256" s="4"/>
      <c r="I256" s="4"/>
    </row>
    <row r="257" spans="5:9" ht="12.75">
      <c r="E257" s="4"/>
      <c r="H257" s="4"/>
      <c r="I257" s="4"/>
    </row>
    <row r="258" spans="5:9" ht="12.75">
      <c r="E258" s="4"/>
      <c r="H258" s="4"/>
      <c r="I258" s="4"/>
    </row>
    <row r="259" spans="5:9" ht="12.75">
      <c r="E259" s="4"/>
      <c r="H259" s="4"/>
      <c r="I259" s="4"/>
    </row>
    <row r="260" spans="5:9" ht="12.75">
      <c r="E260" s="4"/>
      <c r="H260" s="4"/>
      <c r="I260" s="4"/>
    </row>
    <row r="261" spans="5:9" ht="12.75">
      <c r="E261" s="4"/>
      <c r="H261" s="4"/>
      <c r="I261" s="4"/>
    </row>
    <row r="262" spans="5:9" ht="12.75">
      <c r="E262" s="4"/>
      <c r="H262" s="4"/>
      <c r="I262" s="4"/>
    </row>
    <row r="263" spans="5:9" ht="12.75">
      <c r="E263" s="4"/>
      <c r="H263" s="4"/>
      <c r="I263" s="4"/>
    </row>
    <row r="264" spans="5:9" ht="12.75">
      <c r="E264" s="4"/>
      <c r="H264" s="4"/>
      <c r="I264" s="4"/>
    </row>
    <row r="265" spans="5:9" ht="12.75">
      <c r="E265" s="4"/>
      <c r="H265" s="4"/>
      <c r="I265" s="4"/>
    </row>
    <row r="266" spans="5:9" ht="12.75">
      <c r="E266" s="4"/>
      <c r="H266" s="4"/>
      <c r="I266" s="4"/>
    </row>
    <row r="267" spans="5:9" ht="12.75">
      <c r="E267" s="4"/>
      <c r="H267" s="4"/>
      <c r="I267" s="4"/>
    </row>
    <row r="268" spans="5:9" ht="12.75">
      <c r="E268" s="4"/>
      <c r="H268" s="4"/>
      <c r="I268" s="4"/>
    </row>
    <row r="269" spans="5:9" ht="12.75">
      <c r="E269" s="4"/>
      <c r="H269" s="4"/>
      <c r="I269" s="4"/>
    </row>
    <row r="270" spans="5:9" ht="12.75">
      <c r="E270" s="4"/>
      <c r="H270" s="4"/>
      <c r="I270" s="4"/>
    </row>
    <row r="271" spans="5:9" ht="12.75">
      <c r="E271" s="4"/>
      <c r="H271" s="4"/>
      <c r="I271" s="4"/>
    </row>
    <row r="272" spans="5:9" ht="12.75">
      <c r="E272" s="4"/>
      <c r="H272" s="4"/>
      <c r="I272" s="4"/>
    </row>
    <row r="273" spans="5:9" ht="12.75">
      <c r="E273" s="4"/>
      <c r="H273" s="4"/>
      <c r="I273" s="4"/>
    </row>
    <row r="274" spans="5:9" ht="12.75">
      <c r="E274" s="4"/>
      <c r="H274" s="4"/>
      <c r="I274" s="4"/>
    </row>
    <row r="275" spans="5:9" ht="12.75">
      <c r="E275" s="4"/>
      <c r="H275" s="4"/>
      <c r="I275" s="4"/>
    </row>
    <row r="276" spans="5:9" ht="12.75">
      <c r="E276" s="4"/>
      <c r="H276" s="4"/>
      <c r="I276" s="4"/>
    </row>
    <row r="277" spans="5:9" ht="12.75">
      <c r="E277" s="4"/>
      <c r="H277" s="4"/>
      <c r="I277" s="4"/>
    </row>
    <row r="278" spans="5:9" ht="12.75">
      <c r="E278" s="4"/>
      <c r="H278" s="4"/>
      <c r="I278" s="4"/>
    </row>
    <row r="279" spans="5:9" ht="12.75">
      <c r="E279" s="4"/>
      <c r="H279" s="4"/>
      <c r="I279" s="4"/>
    </row>
    <row r="280" spans="5:9" ht="12.75">
      <c r="E280" s="4"/>
      <c r="H280" s="4"/>
      <c r="I280" s="4"/>
    </row>
    <row r="281" spans="5:9" ht="12.75">
      <c r="E281" s="4"/>
      <c r="H281" s="4"/>
      <c r="I281" s="4"/>
    </row>
    <row r="282" spans="5:9" ht="12.75">
      <c r="E282" s="4"/>
      <c r="H282" s="4"/>
      <c r="I282" s="4"/>
    </row>
    <row r="283" spans="5:9" ht="12.75">
      <c r="E283" s="4"/>
      <c r="H283" s="4"/>
      <c r="I283" s="4"/>
    </row>
    <row r="284" spans="5:9" ht="12.75">
      <c r="E284" s="4"/>
      <c r="H284" s="4"/>
      <c r="I284" s="4"/>
    </row>
    <row r="285" spans="5:9" ht="12.75">
      <c r="E285" s="4"/>
      <c r="H285" s="4"/>
      <c r="I285" s="4"/>
    </row>
    <row r="286" spans="5:9" ht="12.75">
      <c r="E286" s="4"/>
      <c r="H286" s="4"/>
      <c r="I286" s="4"/>
    </row>
    <row r="287" spans="5:9" ht="12.75">
      <c r="E287" s="4"/>
      <c r="H287" s="4"/>
      <c r="I287" s="4"/>
    </row>
    <row r="288" spans="5:9" ht="12.75">
      <c r="E288" s="4"/>
      <c r="H288" s="4"/>
      <c r="I288" s="4"/>
    </row>
  </sheetData>
  <sheetProtection/>
  <mergeCells count="11">
    <mergeCell ref="A6:I6"/>
    <mergeCell ref="G120:H120"/>
    <mergeCell ref="A62:H62"/>
    <mergeCell ref="A112:H112"/>
    <mergeCell ref="D120:E120"/>
    <mergeCell ref="A1:I1"/>
    <mergeCell ref="C4:E4"/>
    <mergeCell ref="A4:A5"/>
    <mergeCell ref="F4:H4"/>
    <mergeCell ref="I4:I5"/>
    <mergeCell ref="B4:B5"/>
  </mergeCells>
  <printOptions/>
  <pageMargins left="0.2362204724409449" right="0.2755905511811024" top="0.4724409448818898" bottom="0.5905511811023623" header="0.5118110236220472" footer="0.5118110236220472"/>
  <pageSetup fitToHeight="0" fitToWidth="1" horizontalDpi="600" verticalDpi="600" orientation="portrait" paperSize="9" scale="56" r:id="rId1"/>
  <rowBreaks count="3" manualBreakCount="3">
    <brk id="44" max="8" man="1"/>
    <brk id="65" max="8" man="1"/>
    <brk id="11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0"/>
  <sheetViews>
    <sheetView zoomScale="75" zoomScaleNormal="75" zoomScaleSheetLayoutView="70" zoomScalePageLayoutView="0" workbookViewId="0" topLeftCell="B97">
      <selection activeCell="G109" sqref="G109"/>
    </sheetView>
  </sheetViews>
  <sheetFormatPr defaultColWidth="9.00390625" defaultRowHeight="12.75"/>
  <cols>
    <col min="1" max="1" width="65.625" style="3" customWidth="1"/>
    <col min="2" max="2" width="31.125" style="3" customWidth="1"/>
    <col min="3" max="3" width="18.75390625" style="3" customWidth="1"/>
    <col min="4" max="4" width="17.375" style="3" customWidth="1"/>
    <col min="5" max="5" width="13.25390625" style="3" customWidth="1"/>
    <col min="6" max="6" width="18.75390625" style="3" customWidth="1"/>
    <col min="7" max="7" width="20.25390625" style="3" customWidth="1"/>
    <col min="8" max="8" width="13.25390625" style="3" customWidth="1"/>
    <col min="9" max="9" width="16.00390625" style="3" customWidth="1"/>
    <col min="10" max="16384" width="9.125" style="3" customWidth="1"/>
  </cols>
  <sheetData>
    <row r="1" spans="1:13" ht="20.25">
      <c r="A1" s="117" t="s">
        <v>241</v>
      </c>
      <c r="B1" s="117"/>
      <c r="C1" s="117"/>
      <c r="D1" s="117"/>
      <c r="E1" s="117"/>
      <c r="F1" s="117"/>
      <c r="G1" s="117"/>
      <c r="H1" s="117"/>
      <c r="I1" s="118"/>
      <c r="J1" s="8"/>
      <c r="K1" s="8"/>
      <c r="L1" s="8"/>
      <c r="M1" s="8"/>
    </row>
    <row r="2" spans="1:13" ht="20.25">
      <c r="A2" s="41"/>
      <c r="B2" s="41"/>
      <c r="C2" s="41"/>
      <c r="D2" s="41"/>
      <c r="E2" s="41"/>
      <c r="F2" s="41"/>
      <c r="G2" s="41"/>
      <c r="H2" s="41"/>
      <c r="I2" s="41"/>
      <c r="J2" s="8"/>
      <c r="K2" s="8"/>
      <c r="L2" s="8"/>
      <c r="M2" s="8"/>
    </row>
    <row r="3" spans="1:9" ht="15.75">
      <c r="A3" s="130" t="s">
        <v>133</v>
      </c>
      <c r="B3" s="130" t="s">
        <v>52</v>
      </c>
      <c r="C3" s="119" t="s">
        <v>217</v>
      </c>
      <c r="D3" s="120"/>
      <c r="E3" s="120"/>
      <c r="F3" s="119" t="s">
        <v>227</v>
      </c>
      <c r="G3" s="120"/>
      <c r="H3" s="120"/>
      <c r="I3" s="123" t="s">
        <v>228</v>
      </c>
    </row>
    <row r="4" spans="1:9" s="26" customFormat="1" ht="47.25">
      <c r="A4" s="131"/>
      <c r="B4" s="131"/>
      <c r="C4" s="21" t="s">
        <v>50</v>
      </c>
      <c r="D4" s="21" t="s">
        <v>240</v>
      </c>
      <c r="E4" s="21" t="s">
        <v>49</v>
      </c>
      <c r="F4" s="21" t="s">
        <v>50</v>
      </c>
      <c r="G4" s="21" t="s">
        <v>240</v>
      </c>
      <c r="H4" s="21" t="s">
        <v>49</v>
      </c>
      <c r="I4" s="124"/>
    </row>
    <row r="5" spans="1:9" s="26" customFormat="1" ht="18.75">
      <c r="A5" s="129" t="s">
        <v>3</v>
      </c>
      <c r="B5" s="129"/>
      <c r="C5" s="129"/>
      <c r="D5" s="129"/>
      <c r="E5" s="129"/>
      <c r="F5" s="129"/>
      <c r="G5" s="129"/>
      <c r="H5" s="129"/>
      <c r="I5" s="132"/>
    </row>
    <row r="6" spans="1:9" s="72" customFormat="1" ht="19.5">
      <c r="A6" s="71" t="s">
        <v>18</v>
      </c>
      <c r="B6" s="106" t="s">
        <v>139</v>
      </c>
      <c r="C6" s="84">
        <f>C7+C9+C11+C15+C18+C22+C24+C27+C30+C44</f>
        <v>370225.69999999995</v>
      </c>
      <c r="D6" s="84">
        <f>D7+D9+D11+D15+D18+D22+D24+D27+D30+D44</f>
        <v>155220.2</v>
      </c>
      <c r="E6" s="84">
        <f>SUM(D6/C6*100)</f>
        <v>41.9258306487097</v>
      </c>
      <c r="F6" s="84">
        <f>F7+F9+F11+F15+F18+F22+F24+F27+F30+F44</f>
        <v>343168.7</v>
      </c>
      <c r="G6" s="84">
        <f>G7+G9+G11+G15+G18+G22+G24+G27+G30+G44</f>
        <v>162355.00000000003</v>
      </c>
      <c r="H6" s="84">
        <f>SUM(G6/F6*100)</f>
        <v>47.31055017546764</v>
      </c>
      <c r="I6" s="84">
        <f>G6/D6%</f>
        <v>104.59656668397541</v>
      </c>
    </row>
    <row r="7" spans="1:9" s="72" customFormat="1" ht="19.5">
      <c r="A7" s="71" t="s">
        <v>235</v>
      </c>
      <c r="B7" s="106" t="s">
        <v>140</v>
      </c>
      <c r="C7" s="84">
        <f aca="true" t="shared" si="0" ref="C7:I7">C8</f>
        <v>245217.6</v>
      </c>
      <c r="D7" s="84">
        <f t="shared" si="0"/>
        <v>103704.6</v>
      </c>
      <c r="E7" s="84">
        <f t="shared" si="0"/>
        <v>42.2908469865132</v>
      </c>
      <c r="F7" s="84">
        <f t="shared" si="0"/>
        <v>247316.8</v>
      </c>
      <c r="G7" s="84">
        <f t="shared" si="0"/>
        <v>111679</v>
      </c>
      <c r="H7" s="84">
        <f t="shared" si="0"/>
        <v>45.15625303254773</v>
      </c>
      <c r="I7" s="84">
        <f t="shared" si="0"/>
        <v>107.6895335404601</v>
      </c>
    </row>
    <row r="8" spans="1:9" s="26" customFormat="1" ht="18.75">
      <c r="A8" s="30" t="s">
        <v>6</v>
      </c>
      <c r="B8" s="107" t="s">
        <v>141</v>
      </c>
      <c r="C8" s="22">
        <v>245217.6</v>
      </c>
      <c r="D8" s="22">
        <v>103704.6</v>
      </c>
      <c r="E8" s="22">
        <f aca="true" t="shared" si="1" ref="E8:E14">SUM(D8/C8*100)</f>
        <v>42.2908469865132</v>
      </c>
      <c r="F8" s="22">
        <v>247316.8</v>
      </c>
      <c r="G8" s="22">
        <v>111679</v>
      </c>
      <c r="H8" s="22">
        <f aca="true" t="shared" si="2" ref="H8:H30">SUM(G8/F8*100)</f>
        <v>45.15625303254773</v>
      </c>
      <c r="I8" s="22">
        <f aca="true" t="shared" si="3" ref="I8:I44">G8/D8%</f>
        <v>107.6895335404601</v>
      </c>
    </row>
    <row r="9" spans="1:9" s="74" customFormat="1" ht="39">
      <c r="A9" s="29" t="s">
        <v>142</v>
      </c>
      <c r="B9" s="108" t="s">
        <v>143</v>
      </c>
      <c r="C9" s="84">
        <f>C10</f>
        <v>24366.5</v>
      </c>
      <c r="D9" s="84">
        <f>D10</f>
        <v>12354</v>
      </c>
      <c r="E9" s="84">
        <f t="shared" si="1"/>
        <v>50.70075718712166</v>
      </c>
      <c r="F9" s="84">
        <f>F10</f>
        <v>27000.3</v>
      </c>
      <c r="G9" s="84">
        <f>G10</f>
        <v>10980</v>
      </c>
      <c r="H9" s="84">
        <f t="shared" si="2"/>
        <v>40.66621481983533</v>
      </c>
      <c r="I9" s="22">
        <f t="shared" si="3"/>
        <v>88.87809616318602</v>
      </c>
    </row>
    <row r="10" spans="1:9" s="26" customFormat="1" ht="56.25">
      <c r="A10" s="75" t="s">
        <v>206</v>
      </c>
      <c r="B10" s="107" t="s">
        <v>144</v>
      </c>
      <c r="C10" s="22">
        <v>24366.5</v>
      </c>
      <c r="D10" s="22">
        <v>12354</v>
      </c>
      <c r="E10" s="22">
        <f t="shared" si="1"/>
        <v>50.70075718712166</v>
      </c>
      <c r="F10" s="22">
        <v>27000.3</v>
      </c>
      <c r="G10" s="22">
        <v>10980</v>
      </c>
      <c r="H10" s="22">
        <f t="shared" si="2"/>
        <v>40.66621481983533</v>
      </c>
      <c r="I10" s="22">
        <f t="shared" si="3"/>
        <v>88.87809616318602</v>
      </c>
    </row>
    <row r="11" spans="1:9" s="74" customFormat="1" ht="19.5">
      <c r="A11" s="29" t="s">
        <v>145</v>
      </c>
      <c r="B11" s="108" t="s">
        <v>146</v>
      </c>
      <c r="C11" s="84">
        <f>SUM(C12:C14)</f>
        <v>34552.6</v>
      </c>
      <c r="D11" s="84">
        <f>SUM(D12:D14)</f>
        <v>22462.4</v>
      </c>
      <c r="E11" s="84">
        <f t="shared" si="1"/>
        <v>65.00929018366202</v>
      </c>
      <c r="F11" s="84">
        <f>SUM(F12:F14)</f>
        <v>38082.5</v>
      </c>
      <c r="G11" s="84">
        <f>SUM(G12:G14)</f>
        <v>23439.6</v>
      </c>
      <c r="H11" s="84">
        <f t="shared" si="2"/>
        <v>61.5495306243025</v>
      </c>
      <c r="I11" s="84">
        <f t="shared" si="3"/>
        <v>104.35038108127358</v>
      </c>
    </row>
    <row r="12" spans="1:9" s="26" customFormat="1" ht="18.75">
      <c r="A12" s="30" t="s">
        <v>12</v>
      </c>
      <c r="B12" s="107" t="s">
        <v>147</v>
      </c>
      <c r="C12" s="22">
        <v>26267</v>
      </c>
      <c r="D12" s="22">
        <v>14725.9</v>
      </c>
      <c r="E12" s="22">
        <f t="shared" si="1"/>
        <v>56.0623596147257</v>
      </c>
      <c r="F12" s="22">
        <v>28428</v>
      </c>
      <c r="G12" s="22">
        <v>14500</v>
      </c>
      <c r="H12" s="22">
        <f t="shared" si="2"/>
        <v>51.00605037287181</v>
      </c>
      <c r="I12" s="22">
        <f t="shared" si="3"/>
        <v>98.46596812418936</v>
      </c>
    </row>
    <row r="13" spans="1:9" s="26" customFormat="1" ht="18.75">
      <c r="A13" s="30" t="s">
        <v>19</v>
      </c>
      <c r="B13" s="107" t="s">
        <v>148</v>
      </c>
      <c r="C13" s="22">
        <v>5447.6</v>
      </c>
      <c r="D13" s="22">
        <v>6705.8</v>
      </c>
      <c r="E13" s="22">
        <f t="shared" si="1"/>
        <v>123.09640942800499</v>
      </c>
      <c r="F13" s="22">
        <v>6975.5</v>
      </c>
      <c r="G13" s="22">
        <v>7761.6</v>
      </c>
      <c r="H13" s="22">
        <f t="shared" si="2"/>
        <v>111.26944305067738</v>
      </c>
      <c r="I13" s="22">
        <f t="shared" si="3"/>
        <v>115.74457931939514</v>
      </c>
    </row>
    <row r="14" spans="1:9" s="26" customFormat="1" ht="37.5">
      <c r="A14" s="30" t="s">
        <v>42</v>
      </c>
      <c r="B14" s="107" t="s">
        <v>149</v>
      </c>
      <c r="C14" s="22">
        <v>2838</v>
      </c>
      <c r="D14" s="22">
        <v>1030.7</v>
      </c>
      <c r="E14" s="22">
        <f t="shared" si="1"/>
        <v>36.31782945736434</v>
      </c>
      <c r="F14" s="22">
        <v>2679</v>
      </c>
      <c r="G14" s="22">
        <v>1178</v>
      </c>
      <c r="H14" s="22">
        <f t="shared" si="2"/>
        <v>43.97163120567376</v>
      </c>
      <c r="I14" s="22">
        <f t="shared" si="3"/>
        <v>114.29125836809935</v>
      </c>
    </row>
    <row r="15" spans="1:9" s="74" customFormat="1" ht="19.5">
      <c r="A15" s="29" t="s">
        <v>7</v>
      </c>
      <c r="B15" s="108" t="s">
        <v>154</v>
      </c>
      <c r="C15" s="84">
        <f>SUM(C16:C17)</f>
        <v>8430</v>
      </c>
      <c r="D15" s="84">
        <f>SUM(D16:D17)</f>
        <v>4137</v>
      </c>
      <c r="E15" s="84">
        <f>SUM(D15/C15*100)</f>
        <v>49.07473309608541</v>
      </c>
      <c r="F15" s="84">
        <f>SUM(F16:F17)</f>
        <v>10252</v>
      </c>
      <c r="G15" s="84">
        <f>SUM(G16:G17)</f>
        <v>5773.2</v>
      </c>
      <c r="H15" s="84">
        <f>SUM(G15/F15*100)</f>
        <v>56.3129145532579</v>
      </c>
      <c r="I15" s="84">
        <f>G15/D15%</f>
        <v>139.55039883973893</v>
      </c>
    </row>
    <row r="16" spans="1:9" s="26" customFormat="1" ht="56.25">
      <c r="A16" s="75" t="s">
        <v>207</v>
      </c>
      <c r="B16" s="107" t="s">
        <v>155</v>
      </c>
      <c r="C16" s="22">
        <v>8430</v>
      </c>
      <c r="D16" s="22">
        <v>4112</v>
      </c>
      <c r="E16" s="22">
        <f>SUM(D16/C16*100)</f>
        <v>48.77817319098458</v>
      </c>
      <c r="F16" s="22">
        <v>10252</v>
      </c>
      <c r="G16" s="22">
        <v>5728.2</v>
      </c>
      <c r="H16" s="22">
        <f t="shared" si="2"/>
        <v>55.87397580959813</v>
      </c>
      <c r="I16" s="22">
        <f t="shared" si="3"/>
        <v>139.3044747081712</v>
      </c>
    </row>
    <row r="17" spans="1:9" s="26" customFormat="1" ht="37.5">
      <c r="A17" s="75" t="s">
        <v>209</v>
      </c>
      <c r="B17" s="107" t="s">
        <v>210</v>
      </c>
      <c r="C17" s="22">
        <v>0</v>
      </c>
      <c r="D17" s="22">
        <v>25</v>
      </c>
      <c r="E17" s="22"/>
      <c r="F17" s="22">
        <v>0</v>
      </c>
      <c r="G17" s="22">
        <v>45</v>
      </c>
      <c r="H17" s="22"/>
      <c r="I17" s="22">
        <f t="shared" si="3"/>
        <v>180</v>
      </c>
    </row>
    <row r="18" spans="1:9" s="74" customFormat="1" ht="39">
      <c r="A18" s="29" t="s">
        <v>13</v>
      </c>
      <c r="B18" s="108" t="s">
        <v>157</v>
      </c>
      <c r="C18" s="84">
        <f>SUM(C19:C21)</f>
        <v>9082.2</v>
      </c>
      <c r="D18" s="84">
        <f>SUM(D19:D21)</f>
        <v>6583.6</v>
      </c>
      <c r="E18" s="84">
        <f aca="true" t="shared" si="4" ref="E18:E24">SUM(D18/C18*100)</f>
        <v>72.48904450463543</v>
      </c>
      <c r="F18" s="84">
        <f>SUM(F19:F21)</f>
        <v>7582.2</v>
      </c>
      <c r="G18" s="84">
        <f>SUM(G19:G21)</f>
        <v>4965.200000000001</v>
      </c>
      <c r="H18" s="84">
        <f t="shared" si="2"/>
        <v>65.4849515971618</v>
      </c>
      <c r="I18" s="84">
        <f t="shared" si="3"/>
        <v>75.41770459930738</v>
      </c>
    </row>
    <row r="19" spans="1:9" s="26" customFormat="1" ht="131.25">
      <c r="A19" s="75" t="s">
        <v>158</v>
      </c>
      <c r="B19" s="107" t="s">
        <v>159</v>
      </c>
      <c r="C19" s="22">
        <v>5482.2</v>
      </c>
      <c r="D19" s="22">
        <v>3994.6</v>
      </c>
      <c r="E19" s="22">
        <f t="shared" si="4"/>
        <v>72.86490824851337</v>
      </c>
      <c r="F19" s="22">
        <v>5482.2</v>
      </c>
      <c r="G19" s="22">
        <v>3427.9</v>
      </c>
      <c r="H19" s="22">
        <f t="shared" si="2"/>
        <v>62.527817299624246</v>
      </c>
      <c r="I19" s="22">
        <f t="shared" si="3"/>
        <v>85.81334801982678</v>
      </c>
    </row>
    <row r="20" spans="1:9" s="26" customFormat="1" ht="37.5">
      <c r="A20" s="75" t="s">
        <v>160</v>
      </c>
      <c r="B20" s="107" t="s">
        <v>161</v>
      </c>
      <c r="C20" s="22">
        <v>100</v>
      </c>
      <c r="D20" s="22">
        <v>150</v>
      </c>
      <c r="E20" s="22">
        <f t="shared" si="4"/>
        <v>150</v>
      </c>
      <c r="F20" s="22">
        <v>100</v>
      </c>
      <c r="G20" s="22">
        <v>24.8</v>
      </c>
      <c r="H20" s="22">
        <f t="shared" si="2"/>
        <v>24.8</v>
      </c>
      <c r="I20" s="22"/>
    </row>
    <row r="21" spans="1:9" s="26" customFormat="1" ht="112.5">
      <c r="A21" s="75" t="s">
        <v>162</v>
      </c>
      <c r="B21" s="107" t="s">
        <v>163</v>
      </c>
      <c r="C21" s="22">
        <v>3500</v>
      </c>
      <c r="D21" s="22">
        <v>2439</v>
      </c>
      <c r="E21" s="22">
        <f t="shared" si="4"/>
        <v>69.68571428571428</v>
      </c>
      <c r="F21" s="22">
        <v>2000</v>
      </c>
      <c r="G21" s="22">
        <v>1512.5</v>
      </c>
      <c r="H21" s="22">
        <f>SUM(G21/F21*100)</f>
        <v>75.625</v>
      </c>
      <c r="I21" s="22">
        <f>G21/D21%</f>
        <v>62.01312013120131</v>
      </c>
    </row>
    <row r="22" spans="1:9" s="74" customFormat="1" ht="39">
      <c r="A22" s="76" t="s">
        <v>14</v>
      </c>
      <c r="B22" s="108" t="s">
        <v>164</v>
      </c>
      <c r="C22" s="84">
        <f>C23</f>
        <v>825</v>
      </c>
      <c r="D22" s="84">
        <f>D23</f>
        <v>535.1</v>
      </c>
      <c r="E22" s="109">
        <f t="shared" si="4"/>
        <v>64.86060606060606</v>
      </c>
      <c r="F22" s="84">
        <f>F23</f>
        <v>960</v>
      </c>
      <c r="G22" s="84">
        <f>G23</f>
        <v>557.4</v>
      </c>
      <c r="H22" s="109">
        <f>SUM(G22/F22*100)</f>
        <v>58.06249999999999</v>
      </c>
      <c r="I22" s="109">
        <f>G22/D22%</f>
        <v>104.16744533732012</v>
      </c>
    </row>
    <row r="23" spans="1:9" s="26" customFormat="1" ht="37.5">
      <c r="A23" s="75" t="s">
        <v>165</v>
      </c>
      <c r="B23" s="107" t="s">
        <v>166</v>
      </c>
      <c r="C23" s="22">
        <v>825</v>
      </c>
      <c r="D23" s="22">
        <v>535.1</v>
      </c>
      <c r="E23" s="22">
        <f t="shared" si="4"/>
        <v>64.86060606060606</v>
      </c>
      <c r="F23" s="22">
        <v>960</v>
      </c>
      <c r="G23" s="22">
        <v>557.4</v>
      </c>
      <c r="H23" s="22">
        <f t="shared" si="2"/>
        <v>58.06249999999999</v>
      </c>
      <c r="I23" s="22">
        <f t="shared" si="3"/>
        <v>104.16744533732012</v>
      </c>
    </row>
    <row r="24" spans="1:9" s="74" customFormat="1" ht="39">
      <c r="A24" s="77" t="s">
        <v>167</v>
      </c>
      <c r="B24" s="108" t="s">
        <v>168</v>
      </c>
      <c r="C24" s="84">
        <f>SUM(C25:C26)</f>
        <v>534.5999999999999</v>
      </c>
      <c r="D24" s="84">
        <f>SUM(D25:D26)</f>
        <v>430.9</v>
      </c>
      <c r="E24" s="84">
        <f t="shared" si="4"/>
        <v>80.60231949120839</v>
      </c>
      <c r="F24" s="84">
        <f>SUM(F25:F26)</f>
        <v>474.9</v>
      </c>
      <c r="G24" s="84">
        <f>SUM(G25:G26)</f>
        <v>207.20000000000002</v>
      </c>
      <c r="H24" s="84">
        <f>SUM(G24/F24*100)</f>
        <v>43.6302379448305</v>
      </c>
      <c r="I24" s="84">
        <f>G24/D24%</f>
        <v>48.085402645625436</v>
      </c>
    </row>
    <row r="25" spans="1:9" s="26" customFormat="1" ht="18.75">
      <c r="A25" s="30" t="s">
        <v>9</v>
      </c>
      <c r="B25" s="107" t="s">
        <v>169</v>
      </c>
      <c r="C25" s="22">
        <v>533.8</v>
      </c>
      <c r="D25" s="22">
        <v>299.3</v>
      </c>
      <c r="E25" s="22">
        <f>SUM(D25/C25*100)</f>
        <v>56.06968902210566</v>
      </c>
      <c r="F25" s="22">
        <v>464</v>
      </c>
      <c r="G25" s="22">
        <v>190.3</v>
      </c>
      <c r="H25" s="22">
        <f t="shared" si="2"/>
        <v>41.01293103448276</v>
      </c>
      <c r="I25" s="22">
        <f t="shared" si="3"/>
        <v>63.58169061142666</v>
      </c>
    </row>
    <row r="26" spans="1:9" s="26" customFormat="1" ht="18.75">
      <c r="A26" s="30" t="s">
        <v>170</v>
      </c>
      <c r="B26" s="107" t="s">
        <v>171</v>
      </c>
      <c r="C26" s="22">
        <v>0.8</v>
      </c>
      <c r="D26" s="22">
        <v>131.6</v>
      </c>
      <c r="E26" s="22">
        <f>SUM(D26/C26*100)</f>
        <v>16449.999999999996</v>
      </c>
      <c r="F26" s="22">
        <v>10.9</v>
      </c>
      <c r="G26" s="22">
        <v>16.9</v>
      </c>
      <c r="H26" s="22">
        <f t="shared" si="2"/>
        <v>155.045871559633</v>
      </c>
      <c r="I26" s="22">
        <f t="shared" si="3"/>
        <v>12.8419452887538</v>
      </c>
    </row>
    <row r="27" spans="1:9" s="78" customFormat="1" ht="39">
      <c r="A27" s="29" t="s">
        <v>10</v>
      </c>
      <c r="B27" s="108" t="s">
        <v>172</v>
      </c>
      <c r="C27" s="84">
        <f>SUM(C28:C29)</f>
        <v>39769.4</v>
      </c>
      <c r="D27" s="84">
        <f>SUM(D28:D29)</f>
        <v>460.5</v>
      </c>
      <c r="E27" s="84">
        <f>SUM(D27/C27*100)</f>
        <v>1.157925440162537</v>
      </c>
      <c r="F27" s="84">
        <f>SUM(F28:F29)</f>
        <v>11500</v>
      </c>
      <c r="G27" s="84">
        <f>SUM(G28:G29)</f>
        <v>3885.5</v>
      </c>
      <c r="H27" s="84">
        <f t="shared" si="2"/>
        <v>33.78695652173913</v>
      </c>
      <c r="I27" s="84">
        <f t="shared" si="3"/>
        <v>843.7567861020628</v>
      </c>
    </row>
    <row r="28" spans="1:9" s="26" customFormat="1" ht="112.5">
      <c r="A28" s="75" t="s">
        <v>173</v>
      </c>
      <c r="B28" s="107" t="s">
        <v>174</v>
      </c>
      <c r="C28" s="22">
        <v>38269.4</v>
      </c>
      <c r="D28" s="22">
        <v>142.4</v>
      </c>
      <c r="E28" s="22">
        <f>SUM(D28/C28*100)</f>
        <v>0.3720988570502804</v>
      </c>
      <c r="F28" s="22">
        <v>9014.5</v>
      </c>
      <c r="G28" s="22">
        <v>1093.2</v>
      </c>
      <c r="H28" s="22">
        <f t="shared" si="2"/>
        <v>12.127128515170005</v>
      </c>
      <c r="I28" s="22">
        <f t="shared" si="3"/>
        <v>767.6966292134831</v>
      </c>
    </row>
    <row r="29" spans="1:9" s="26" customFormat="1" ht="56.25">
      <c r="A29" s="75" t="s">
        <v>175</v>
      </c>
      <c r="B29" s="107" t="s">
        <v>176</v>
      </c>
      <c r="C29" s="22">
        <v>1500</v>
      </c>
      <c r="D29" s="22">
        <v>318.1</v>
      </c>
      <c r="E29" s="22">
        <f>SUM(D29/C29*100)</f>
        <v>21.206666666666667</v>
      </c>
      <c r="F29" s="22">
        <v>2485.5</v>
      </c>
      <c r="G29" s="22">
        <v>2792.3</v>
      </c>
      <c r="H29" s="22">
        <f t="shared" si="2"/>
        <v>112.3435928384631</v>
      </c>
      <c r="I29" s="22">
        <f t="shared" si="3"/>
        <v>877.8057214712355</v>
      </c>
    </row>
    <row r="30" spans="1:9" s="78" customFormat="1" ht="19.5">
      <c r="A30" s="29" t="s">
        <v>41</v>
      </c>
      <c r="B30" s="108" t="s">
        <v>180</v>
      </c>
      <c r="C30" s="84">
        <f>SUM(C31:C43)</f>
        <v>7447.799999999999</v>
      </c>
      <c r="D30" s="84">
        <f>SUM(D31:D43)</f>
        <v>4573.6</v>
      </c>
      <c r="E30" s="84">
        <f aca="true" t="shared" si="5" ref="E30:E43">SUM(D30/C30*100)</f>
        <v>61.40873815086335</v>
      </c>
      <c r="F30" s="84">
        <f>SUM(F31:F43)</f>
        <v>0</v>
      </c>
      <c r="G30" s="84">
        <f>SUM(G31:G43)</f>
        <v>867.5</v>
      </c>
      <c r="H30" s="84" t="e">
        <f t="shared" si="2"/>
        <v>#DIV/0!</v>
      </c>
      <c r="I30" s="84">
        <f t="shared" si="3"/>
        <v>18.967552912366624</v>
      </c>
    </row>
    <row r="31" spans="1:9" s="26" customFormat="1" ht="56.25">
      <c r="A31" s="75" t="s">
        <v>229</v>
      </c>
      <c r="B31" s="105" t="s">
        <v>230</v>
      </c>
      <c r="C31" s="22">
        <v>0</v>
      </c>
      <c r="D31" s="22">
        <v>0</v>
      </c>
      <c r="E31" s="22"/>
      <c r="F31" s="22">
        <v>0</v>
      </c>
      <c r="G31" s="22">
        <v>411.5</v>
      </c>
      <c r="H31" s="22"/>
      <c r="I31" s="22"/>
    </row>
    <row r="32" spans="1:9" s="26" customFormat="1" ht="37.5">
      <c r="A32" s="75" t="s">
        <v>181</v>
      </c>
      <c r="B32" s="89" t="s">
        <v>182</v>
      </c>
      <c r="C32" s="22">
        <v>98</v>
      </c>
      <c r="D32" s="22">
        <v>47</v>
      </c>
      <c r="E32" s="22">
        <f t="shared" si="5"/>
        <v>47.95918367346938</v>
      </c>
      <c r="F32" s="22">
        <v>0</v>
      </c>
      <c r="G32" s="22">
        <v>0</v>
      </c>
      <c r="H32" s="22"/>
      <c r="I32" s="22">
        <f t="shared" si="3"/>
        <v>0</v>
      </c>
    </row>
    <row r="33" spans="1:9" s="26" customFormat="1" ht="93.75">
      <c r="A33" s="75" t="s">
        <v>183</v>
      </c>
      <c r="B33" s="89" t="s">
        <v>184</v>
      </c>
      <c r="C33" s="22">
        <v>44</v>
      </c>
      <c r="D33" s="22">
        <v>3</v>
      </c>
      <c r="E33" s="22">
        <f t="shared" si="5"/>
        <v>6.8181818181818175</v>
      </c>
      <c r="F33" s="22">
        <v>0</v>
      </c>
      <c r="G33" s="22">
        <v>0</v>
      </c>
      <c r="H33" s="22"/>
      <c r="I33" s="22">
        <f t="shared" si="3"/>
        <v>0</v>
      </c>
    </row>
    <row r="34" spans="1:9" s="26" customFormat="1" ht="168.75">
      <c r="A34" s="116" t="s">
        <v>233</v>
      </c>
      <c r="B34" s="105" t="s">
        <v>232</v>
      </c>
      <c r="C34" s="22">
        <v>0</v>
      </c>
      <c r="D34" s="22">
        <v>0</v>
      </c>
      <c r="E34" s="22"/>
      <c r="F34" s="22">
        <v>0</v>
      </c>
      <c r="G34" s="22">
        <v>28.7</v>
      </c>
      <c r="H34" s="22"/>
      <c r="I34" s="22"/>
    </row>
    <row r="35" spans="1:9" s="26" customFormat="1" ht="93.75">
      <c r="A35" s="75" t="s">
        <v>185</v>
      </c>
      <c r="B35" s="89" t="s">
        <v>186</v>
      </c>
      <c r="C35" s="22">
        <v>653</v>
      </c>
      <c r="D35" s="22">
        <v>225.6</v>
      </c>
      <c r="E35" s="22">
        <f t="shared" si="5"/>
        <v>34.54823889739663</v>
      </c>
      <c r="F35" s="22">
        <v>0</v>
      </c>
      <c r="G35" s="22">
        <v>0</v>
      </c>
      <c r="H35" s="22"/>
      <c r="I35" s="22">
        <f t="shared" si="3"/>
        <v>0</v>
      </c>
    </row>
    <row r="36" spans="1:9" s="26" customFormat="1" ht="37.5">
      <c r="A36" s="75" t="s">
        <v>231</v>
      </c>
      <c r="B36" s="105" t="s">
        <v>234</v>
      </c>
      <c r="C36" s="22">
        <v>0</v>
      </c>
      <c r="D36" s="22">
        <v>0</v>
      </c>
      <c r="E36" s="22" t="e">
        <f>SUM(D36/C36*100)</f>
        <v>#DIV/0!</v>
      </c>
      <c r="F36" s="22">
        <v>0</v>
      </c>
      <c r="G36" s="22">
        <v>427.3</v>
      </c>
      <c r="H36" s="22"/>
      <c r="I36" s="22"/>
    </row>
    <row r="37" spans="1:9" s="26" customFormat="1" ht="37.5">
      <c r="A37" s="75" t="s">
        <v>214</v>
      </c>
      <c r="B37" s="89" t="s">
        <v>213</v>
      </c>
      <c r="C37" s="22">
        <v>49.2</v>
      </c>
      <c r="D37" s="22">
        <v>49.2</v>
      </c>
      <c r="E37" s="22">
        <f t="shared" si="5"/>
        <v>100</v>
      </c>
      <c r="F37" s="22">
        <v>0</v>
      </c>
      <c r="G37" s="22">
        <v>0</v>
      </c>
      <c r="H37" s="22"/>
      <c r="I37" s="22">
        <f t="shared" si="3"/>
        <v>0</v>
      </c>
    </row>
    <row r="38" spans="1:9" s="26" customFormat="1" ht="168.75">
      <c r="A38" s="75" t="s">
        <v>187</v>
      </c>
      <c r="B38" s="89" t="s">
        <v>188</v>
      </c>
      <c r="C38" s="22">
        <v>134.4</v>
      </c>
      <c r="D38" s="22">
        <v>479.2</v>
      </c>
      <c r="E38" s="22">
        <f t="shared" si="5"/>
        <v>356.54761904761904</v>
      </c>
      <c r="F38" s="22">
        <v>0</v>
      </c>
      <c r="G38" s="22">
        <v>0</v>
      </c>
      <c r="H38" s="22"/>
      <c r="I38" s="22">
        <f t="shared" si="3"/>
        <v>0</v>
      </c>
    </row>
    <row r="39" spans="1:9" s="26" customFormat="1" ht="75">
      <c r="A39" s="75" t="s">
        <v>189</v>
      </c>
      <c r="B39" s="89" t="s">
        <v>190</v>
      </c>
      <c r="C39" s="22">
        <v>597.3</v>
      </c>
      <c r="D39" s="22">
        <v>386.8</v>
      </c>
      <c r="E39" s="22">
        <f t="shared" si="5"/>
        <v>64.75807801774653</v>
      </c>
      <c r="F39" s="22">
        <v>0</v>
      </c>
      <c r="G39" s="22">
        <v>0</v>
      </c>
      <c r="H39" s="22"/>
      <c r="I39" s="22">
        <f t="shared" si="3"/>
        <v>0</v>
      </c>
    </row>
    <row r="40" spans="1:9" s="26" customFormat="1" ht="37.5">
      <c r="A40" s="75" t="s">
        <v>191</v>
      </c>
      <c r="B40" s="89" t="s">
        <v>192</v>
      </c>
      <c r="C40" s="22">
        <v>100</v>
      </c>
      <c r="D40" s="22">
        <v>1600</v>
      </c>
      <c r="E40" s="22">
        <f t="shared" si="5"/>
        <v>1600</v>
      </c>
      <c r="F40" s="22">
        <v>0</v>
      </c>
      <c r="G40" s="22">
        <v>0</v>
      </c>
      <c r="H40" s="22"/>
      <c r="I40" s="22">
        <f t="shared" si="3"/>
        <v>0</v>
      </c>
    </row>
    <row r="41" spans="1:9" s="26" customFormat="1" ht="93.75">
      <c r="A41" s="75" t="s">
        <v>193</v>
      </c>
      <c r="B41" s="89" t="s">
        <v>194</v>
      </c>
      <c r="C41" s="22">
        <v>10.7</v>
      </c>
      <c r="D41" s="22">
        <v>0</v>
      </c>
      <c r="E41" s="22">
        <f t="shared" si="5"/>
        <v>0</v>
      </c>
      <c r="F41" s="22">
        <v>0</v>
      </c>
      <c r="G41" s="22">
        <v>0</v>
      </c>
      <c r="H41" s="22"/>
      <c r="I41" s="22"/>
    </row>
    <row r="42" spans="1:9" s="26" customFormat="1" ht="93.75">
      <c r="A42" s="75" t="s">
        <v>195</v>
      </c>
      <c r="B42" s="89" t="s">
        <v>196</v>
      </c>
      <c r="C42" s="22">
        <v>111.8</v>
      </c>
      <c r="D42" s="22">
        <v>195</v>
      </c>
      <c r="E42" s="22">
        <f t="shared" si="5"/>
        <v>174.41860465116278</v>
      </c>
      <c r="F42" s="22">
        <v>0</v>
      </c>
      <c r="G42" s="22">
        <v>0</v>
      </c>
      <c r="H42" s="22"/>
      <c r="I42" s="22">
        <f t="shared" si="3"/>
        <v>0</v>
      </c>
    </row>
    <row r="43" spans="1:9" s="26" customFormat="1" ht="37.5">
      <c r="A43" s="75" t="s">
        <v>197</v>
      </c>
      <c r="B43" s="89" t="s">
        <v>198</v>
      </c>
      <c r="C43" s="22">
        <v>5649.4</v>
      </c>
      <c r="D43" s="22">
        <v>1587.8</v>
      </c>
      <c r="E43" s="22">
        <f t="shared" si="5"/>
        <v>28.10563953694198</v>
      </c>
      <c r="F43" s="22">
        <v>0</v>
      </c>
      <c r="G43" s="22">
        <v>0</v>
      </c>
      <c r="H43" s="22"/>
      <c r="I43" s="22">
        <f t="shared" si="3"/>
        <v>0</v>
      </c>
    </row>
    <row r="44" spans="1:9" s="74" customFormat="1" ht="19.5">
      <c r="A44" s="29" t="s">
        <v>11</v>
      </c>
      <c r="B44" s="108" t="s">
        <v>199</v>
      </c>
      <c r="C44" s="84">
        <f>C45</f>
        <v>0</v>
      </c>
      <c r="D44" s="84">
        <f>D45</f>
        <v>-21.5</v>
      </c>
      <c r="E44" s="22"/>
      <c r="F44" s="84">
        <f>F45</f>
        <v>0</v>
      </c>
      <c r="G44" s="84">
        <f>G45</f>
        <v>0.4</v>
      </c>
      <c r="H44" s="22"/>
      <c r="I44" s="84">
        <f t="shared" si="3"/>
        <v>-1.86046511627907</v>
      </c>
    </row>
    <row r="45" spans="1:9" s="26" customFormat="1" ht="18.75">
      <c r="A45" s="30" t="s">
        <v>200</v>
      </c>
      <c r="B45" s="107" t="s">
        <v>201</v>
      </c>
      <c r="C45" s="22">
        <v>0</v>
      </c>
      <c r="D45" s="22">
        <v>-21.5</v>
      </c>
      <c r="E45" s="22"/>
      <c r="F45" s="22">
        <v>0</v>
      </c>
      <c r="G45" s="22">
        <v>0.4</v>
      </c>
      <c r="H45" s="22"/>
      <c r="I45" s="22"/>
    </row>
    <row r="46" spans="1:9" s="26" customFormat="1" ht="18.75">
      <c r="A46" s="66" t="s">
        <v>4</v>
      </c>
      <c r="B46" s="65" t="s">
        <v>130</v>
      </c>
      <c r="C46" s="31">
        <f>SUM(C47:C52)</f>
        <v>1094188.4000000001</v>
      </c>
      <c r="D46" s="31">
        <f>SUM(D47:D52)</f>
        <v>582128.1</v>
      </c>
      <c r="E46" s="31">
        <f>SUM(D46/C46*100)</f>
        <v>53.20181606750719</v>
      </c>
      <c r="F46" s="31">
        <f>SUM(F47:F52)</f>
        <v>1162960.3</v>
      </c>
      <c r="G46" s="31">
        <f>SUM(G47:G52)</f>
        <v>590939.2999999999</v>
      </c>
      <c r="H46" s="31">
        <f aca="true" t="shared" si="6" ref="H46:H52">SUM(G46/F46*100)</f>
        <v>50.81336826373178</v>
      </c>
      <c r="I46" s="31">
        <f aca="true" t="shared" si="7" ref="I46:I102">G46/D46%</f>
        <v>101.51361873786885</v>
      </c>
    </row>
    <row r="47" spans="1:9" s="26" customFormat="1" ht="18.75">
      <c r="A47" s="30" t="s">
        <v>44</v>
      </c>
      <c r="B47" s="115" t="s">
        <v>221</v>
      </c>
      <c r="C47" s="11">
        <v>170300.6</v>
      </c>
      <c r="D47" s="11">
        <v>89892</v>
      </c>
      <c r="E47" s="22">
        <f>SUM(D47/C47*100)</f>
        <v>52.78431197541289</v>
      </c>
      <c r="F47" s="11">
        <v>174029</v>
      </c>
      <c r="G47" s="11">
        <v>101864</v>
      </c>
      <c r="H47" s="22">
        <f t="shared" si="6"/>
        <v>58.53277327341995</v>
      </c>
      <c r="I47" s="22">
        <f t="shared" si="7"/>
        <v>113.31820406710276</v>
      </c>
    </row>
    <row r="48" spans="1:9" s="26" customFormat="1" ht="18.75">
      <c r="A48" s="30" t="s">
        <v>225</v>
      </c>
      <c r="B48" s="115" t="s">
        <v>223</v>
      </c>
      <c r="C48" s="11">
        <v>738108.4</v>
      </c>
      <c r="D48" s="11">
        <v>406231.7</v>
      </c>
      <c r="E48" s="22">
        <f>SUM(D48/C48*100)</f>
        <v>55.03686179428387</v>
      </c>
      <c r="F48" s="11">
        <v>809816.5</v>
      </c>
      <c r="G48" s="11">
        <v>433482.7</v>
      </c>
      <c r="H48" s="22">
        <f t="shared" si="6"/>
        <v>53.528509236351695</v>
      </c>
      <c r="I48" s="22">
        <f t="shared" si="7"/>
        <v>106.70824064197846</v>
      </c>
    </row>
    <row r="49" spans="1:9" s="26" customFormat="1" ht="18.75">
      <c r="A49" s="30" t="s">
        <v>226</v>
      </c>
      <c r="B49" s="115" t="s">
        <v>222</v>
      </c>
      <c r="C49" s="11">
        <v>159953.1</v>
      </c>
      <c r="D49" s="11">
        <v>78097</v>
      </c>
      <c r="E49" s="22">
        <f>SUM(D49/C49*100)</f>
        <v>48.82493680960231</v>
      </c>
      <c r="F49" s="11">
        <v>159655.1</v>
      </c>
      <c r="G49" s="11">
        <v>44240.7</v>
      </c>
      <c r="H49" s="22">
        <f t="shared" si="6"/>
        <v>27.710170235714358</v>
      </c>
      <c r="I49" s="22">
        <f t="shared" si="7"/>
        <v>56.64839878612494</v>
      </c>
    </row>
    <row r="50" spans="1:9" s="26" customFormat="1" ht="18.75">
      <c r="A50" s="30" t="s">
        <v>15</v>
      </c>
      <c r="B50" s="115" t="s">
        <v>224</v>
      </c>
      <c r="C50" s="22">
        <v>27090.8</v>
      </c>
      <c r="D50" s="22">
        <v>9171.9</v>
      </c>
      <c r="E50" s="22">
        <f>SUM(D50/C50*100)</f>
        <v>33.856143044871324</v>
      </c>
      <c r="F50" s="22">
        <v>19596.8</v>
      </c>
      <c r="G50" s="22">
        <v>11364</v>
      </c>
      <c r="H50" s="22">
        <f t="shared" si="6"/>
        <v>57.98905943827564</v>
      </c>
      <c r="I50" s="22">
        <f t="shared" si="7"/>
        <v>123.90017335557519</v>
      </c>
    </row>
    <row r="51" spans="1:9" s="26" customFormat="1" ht="18.75">
      <c r="A51" s="30" t="s">
        <v>20</v>
      </c>
      <c r="B51" s="115" t="s">
        <v>131</v>
      </c>
      <c r="C51" s="11"/>
      <c r="D51" s="11"/>
      <c r="E51" s="22"/>
      <c r="F51" s="11"/>
      <c r="G51" s="11"/>
      <c r="H51" s="22"/>
      <c r="I51" s="22"/>
    </row>
    <row r="52" spans="1:9" s="26" customFormat="1" ht="18.75">
      <c r="A52" s="30" t="s">
        <v>16</v>
      </c>
      <c r="B52" s="115" t="s">
        <v>132</v>
      </c>
      <c r="C52" s="22">
        <v>-1264.5</v>
      </c>
      <c r="D52" s="22">
        <v>-1264.5</v>
      </c>
      <c r="E52" s="22">
        <f>SUM(D52/C52*100)</f>
        <v>100</v>
      </c>
      <c r="F52" s="22">
        <v>-137.1</v>
      </c>
      <c r="G52" s="22">
        <v>-12.1</v>
      </c>
      <c r="H52" s="22">
        <f t="shared" si="6"/>
        <v>8.825674690007295</v>
      </c>
      <c r="I52" s="22">
        <f t="shared" si="7"/>
        <v>0.9568999604586793</v>
      </c>
    </row>
    <row r="53" spans="1:9" s="26" customFormat="1" ht="18.75">
      <c r="A53" s="28" t="s">
        <v>31</v>
      </c>
      <c r="B53" s="28"/>
      <c r="C53" s="97">
        <f>SUM(C6+C46)</f>
        <v>1464414.1</v>
      </c>
      <c r="D53" s="97">
        <f>SUM(D6+D46)</f>
        <v>737348.3</v>
      </c>
      <c r="E53" s="31">
        <f>SUM(D53/C53*100)</f>
        <v>50.35107897417813</v>
      </c>
      <c r="F53" s="97">
        <f>SUM(F6+F46)</f>
        <v>1506129</v>
      </c>
      <c r="G53" s="97">
        <f>SUM(G6+G46)</f>
        <v>753294.2999999999</v>
      </c>
      <c r="H53" s="31">
        <f>SUM(G53/F53*100)</f>
        <v>50.01525765721262</v>
      </c>
      <c r="I53" s="31">
        <f t="shared" si="7"/>
        <v>102.1626143302968</v>
      </c>
    </row>
    <row r="54" spans="1:9" s="26" customFormat="1" ht="18.75">
      <c r="A54" s="129" t="s">
        <v>5</v>
      </c>
      <c r="B54" s="129"/>
      <c r="C54" s="129"/>
      <c r="D54" s="129"/>
      <c r="E54" s="129"/>
      <c r="F54" s="129"/>
      <c r="G54" s="129"/>
      <c r="H54" s="129"/>
      <c r="I54" s="132"/>
    </row>
    <row r="55" spans="1:9" s="26" customFormat="1" ht="18.75">
      <c r="A55" s="47" t="s">
        <v>21</v>
      </c>
      <c r="B55" s="48" t="s">
        <v>53</v>
      </c>
      <c r="C55" s="59">
        <f>SUM(C56:C61)</f>
        <v>99803.6</v>
      </c>
      <c r="D55" s="59">
        <f>SUM(D56:D61)</f>
        <v>46562</v>
      </c>
      <c r="E55" s="59">
        <f>SUM(D55/C55*100)</f>
        <v>46.6536277248516</v>
      </c>
      <c r="F55" s="59">
        <f>SUM(F56:F61)</f>
        <v>93600.5</v>
      </c>
      <c r="G55" s="59">
        <f>SUM(G56:G61)</f>
        <v>43402.2</v>
      </c>
      <c r="H55" s="59">
        <f>SUM(G55/F55*100)</f>
        <v>46.36962409388838</v>
      </c>
      <c r="I55" s="59">
        <f t="shared" si="7"/>
        <v>93.21377947682659</v>
      </c>
    </row>
    <row r="56" spans="1:9" s="26" customFormat="1" ht="56.25">
      <c r="A56" s="13" t="s">
        <v>54</v>
      </c>
      <c r="B56" s="51" t="s">
        <v>55</v>
      </c>
      <c r="C56" s="90">
        <v>2205.6</v>
      </c>
      <c r="D56" s="91">
        <v>913.8</v>
      </c>
      <c r="E56" s="54">
        <f>SUM(D56/C56*100)</f>
        <v>41.430903155603914</v>
      </c>
      <c r="F56" s="90">
        <v>2423.6</v>
      </c>
      <c r="G56" s="91">
        <v>1163.2</v>
      </c>
      <c r="H56" s="54">
        <f aca="true" t="shared" si="8" ref="H56:H102">SUM(G56/F56*100)</f>
        <v>47.99471860042912</v>
      </c>
      <c r="I56" s="54">
        <f t="shared" si="7"/>
        <v>127.29262420660977</v>
      </c>
    </row>
    <row r="57" spans="1:9" s="26" customFormat="1" ht="75">
      <c r="A57" s="13" t="s">
        <v>56</v>
      </c>
      <c r="B57" s="51" t="s">
        <v>57</v>
      </c>
      <c r="C57" s="90">
        <v>2537.8</v>
      </c>
      <c r="D57" s="91">
        <v>1095.2</v>
      </c>
      <c r="E57" s="54">
        <f>SUM(D57/C57*100)</f>
        <v>43.155489006225864</v>
      </c>
      <c r="F57" s="90">
        <v>2714.7</v>
      </c>
      <c r="G57" s="91">
        <v>1175.5</v>
      </c>
      <c r="H57" s="54">
        <f t="shared" si="8"/>
        <v>43.301285593251556</v>
      </c>
      <c r="I57" s="54">
        <f t="shared" si="7"/>
        <v>107.33199415631849</v>
      </c>
    </row>
    <row r="58" spans="1:9" s="26" customFormat="1" ht="75">
      <c r="A58" s="13" t="s">
        <v>58</v>
      </c>
      <c r="B58" s="51" t="s">
        <v>59</v>
      </c>
      <c r="C58" s="90">
        <v>27990.5</v>
      </c>
      <c r="D58" s="91">
        <v>11042.1</v>
      </c>
      <c r="E58" s="54">
        <f>SUM(D58/C58*100)</f>
        <v>39.449456065450775</v>
      </c>
      <c r="F58" s="90">
        <v>30584.7</v>
      </c>
      <c r="G58" s="91">
        <v>12772.4</v>
      </c>
      <c r="H58" s="54">
        <f t="shared" si="8"/>
        <v>41.76074965587369</v>
      </c>
      <c r="I58" s="54">
        <f t="shared" si="7"/>
        <v>115.67002653480768</v>
      </c>
    </row>
    <row r="59" spans="1:9" s="26" customFormat="1" ht="56.25">
      <c r="A59" s="13" t="s">
        <v>60</v>
      </c>
      <c r="B59" s="51" t="s">
        <v>61</v>
      </c>
      <c r="C59" s="90">
        <v>12710.9</v>
      </c>
      <c r="D59" s="91">
        <v>5886</v>
      </c>
      <c r="E59" s="54">
        <f>SUM(D59/C59*100)</f>
        <v>46.306713135969915</v>
      </c>
      <c r="F59" s="90">
        <v>14950.6</v>
      </c>
      <c r="G59" s="91">
        <v>6727.2</v>
      </c>
      <c r="H59" s="54">
        <f t="shared" si="8"/>
        <v>44.99618744398218</v>
      </c>
      <c r="I59" s="54">
        <f t="shared" si="7"/>
        <v>114.29153924566768</v>
      </c>
    </row>
    <row r="60" spans="1:9" s="26" customFormat="1" ht="18.75">
      <c r="A60" s="13" t="s">
        <v>64</v>
      </c>
      <c r="B60" s="51" t="s">
        <v>65</v>
      </c>
      <c r="C60" s="90">
        <v>407.3</v>
      </c>
      <c r="D60" s="91"/>
      <c r="E60" s="54">
        <f aca="true" t="shared" si="9" ref="E60:E65">SUM(D60/C60*100)</f>
        <v>0</v>
      </c>
      <c r="F60" s="90">
        <v>82.6</v>
      </c>
      <c r="G60" s="91"/>
      <c r="H60" s="54">
        <f t="shared" si="8"/>
        <v>0</v>
      </c>
      <c r="I60" s="54">
        <v>0</v>
      </c>
    </row>
    <row r="61" spans="1:9" s="26" customFormat="1" ht="18.75">
      <c r="A61" s="13" t="s">
        <v>66</v>
      </c>
      <c r="B61" s="51" t="s">
        <v>67</v>
      </c>
      <c r="C61" s="90">
        <v>53951.5</v>
      </c>
      <c r="D61" s="91">
        <v>27624.9</v>
      </c>
      <c r="E61" s="54">
        <f t="shared" si="9"/>
        <v>51.20321029072408</v>
      </c>
      <c r="F61" s="90">
        <v>42844.3</v>
      </c>
      <c r="G61" s="91">
        <v>21563.9</v>
      </c>
      <c r="H61" s="54">
        <f t="shared" si="8"/>
        <v>50.33084914446029</v>
      </c>
      <c r="I61" s="54">
        <f t="shared" si="7"/>
        <v>78.05964908470257</v>
      </c>
    </row>
    <row r="62" spans="1:9" s="26" customFormat="1" ht="37.5">
      <c r="A62" s="47" t="s">
        <v>23</v>
      </c>
      <c r="B62" s="53" t="s">
        <v>71</v>
      </c>
      <c r="C62" s="59">
        <f>SUM(C63)</f>
        <v>2889.6</v>
      </c>
      <c r="D62" s="59">
        <f>SUM(D63)</f>
        <v>1302.4</v>
      </c>
      <c r="E62" s="59">
        <f t="shared" si="9"/>
        <v>45.07198228128461</v>
      </c>
      <c r="F62" s="59">
        <f>SUM(F63)</f>
        <v>4957</v>
      </c>
      <c r="G62" s="59">
        <f>SUM(G63)</f>
        <v>2020.1</v>
      </c>
      <c r="H62" s="59">
        <f t="shared" si="8"/>
        <v>40.75247125277385</v>
      </c>
      <c r="I62" s="59">
        <f t="shared" si="7"/>
        <v>155.1059582309582</v>
      </c>
    </row>
    <row r="63" spans="1:9" s="26" customFormat="1" ht="56.25">
      <c r="A63" s="55" t="s">
        <v>72</v>
      </c>
      <c r="B63" s="56" t="s">
        <v>73</v>
      </c>
      <c r="C63" s="90">
        <v>2889.6</v>
      </c>
      <c r="D63" s="91">
        <v>1302.4</v>
      </c>
      <c r="E63" s="54">
        <f t="shared" si="9"/>
        <v>45.07198228128461</v>
      </c>
      <c r="F63" s="90">
        <v>4957</v>
      </c>
      <c r="G63" s="91">
        <v>2020.1</v>
      </c>
      <c r="H63" s="54">
        <f t="shared" si="8"/>
        <v>40.75247125277385</v>
      </c>
      <c r="I63" s="54">
        <f t="shared" si="7"/>
        <v>155.1059582309582</v>
      </c>
    </row>
    <row r="64" spans="1:9" s="26" customFormat="1" ht="18.75">
      <c r="A64" s="47" t="s">
        <v>24</v>
      </c>
      <c r="B64" s="53" t="s">
        <v>76</v>
      </c>
      <c r="C64" s="59">
        <f>SUM(C65:C69)</f>
        <v>42384.799999999996</v>
      </c>
      <c r="D64" s="59">
        <f>SUM(D65:D69)</f>
        <v>7315.400000000001</v>
      </c>
      <c r="E64" s="59">
        <f t="shared" si="9"/>
        <v>17.25948925086352</v>
      </c>
      <c r="F64" s="59">
        <f>SUM(F65:F69)</f>
        <v>58842.799999999996</v>
      </c>
      <c r="G64" s="59">
        <f>SUM(G65:G69)</f>
        <v>4607.4</v>
      </c>
      <c r="H64" s="59">
        <f t="shared" si="8"/>
        <v>7.830014887122978</v>
      </c>
      <c r="I64" s="59">
        <f t="shared" si="7"/>
        <v>62.98220193017469</v>
      </c>
    </row>
    <row r="65" spans="1:9" s="26" customFormat="1" ht="18.75">
      <c r="A65" s="13" t="s">
        <v>77</v>
      </c>
      <c r="B65" s="51" t="s">
        <v>81</v>
      </c>
      <c r="C65" s="90">
        <v>50</v>
      </c>
      <c r="D65" s="90"/>
      <c r="E65" s="54">
        <f t="shared" si="9"/>
        <v>0</v>
      </c>
      <c r="F65" s="90">
        <v>47.5</v>
      </c>
      <c r="G65" s="90"/>
      <c r="H65" s="54">
        <f t="shared" si="8"/>
        <v>0</v>
      </c>
      <c r="I65" s="54">
        <v>0</v>
      </c>
    </row>
    <row r="66" spans="1:9" s="26" customFormat="1" ht="18.75">
      <c r="A66" s="13" t="s">
        <v>82</v>
      </c>
      <c r="B66" s="51" t="s">
        <v>83</v>
      </c>
      <c r="C66" s="22"/>
      <c r="D66" s="22"/>
      <c r="E66" s="54"/>
      <c r="F66" s="22">
        <v>54361.1</v>
      </c>
      <c r="G66" s="22">
        <v>2702.1</v>
      </c>
      <c r="H66" s="54">
        <f t="shared" si="8"/>
        <v>4.970649968451705</v>
      </c>
      <c r="I66" s="54">
        <v>0</v>
      </c>
    </row>
    <row r="67" spans="1:9" s="26" customFormat="1" ht="18.75">
      <c r="A67" s="13" t="s">
        <v>79</v>
      </c>
      <c r="B67" s="51" t="s">
        <v>84</v>
      </c>
      <c r="C67" s="22"/>
      <c r="D67" s="90"/>
      <c r="E67" s="54"/>
      <c r="F67" s="22"/>
      <c r="G67" s="90"/>
      <c r="H67" s="54">
        <v>0</v>
      </c>
      <c r="I67" s="54">
        <v>0</v>
      </c>
    </row>
    <row r="68" spans="1:9" s="26" customFormat="1" ht="18.75">
      <c r="A68" s="13" t="s">
        <v>78</v>
      </c>
      <c r="B68" s="51" t="s">
        <v>85</v>
      </c>
      <c r="C68" s="22">
        <v>37071.7</v>
      </c>
      <c r="D68" s="22">
        <v>5151.1</v>
      </c>
      <c r="E68" s="54">
        <f>SUM(D68/C68*100)</f>
        <v>13.894965701599874</v>
      </c>
      <c r="F68" s="90"/>
      <c r="G68" s="91"/>
      <c r="H68" s="54">
        <v>0</v>
      </c>
      <c r="I68" s="54">
        <f t="shared" si="7"/>
        <v>0</v>
      </c>
    </row>
    <row r="69" spans="1:9" s="26" customFormat="1" ht="18.75">
      <c r="A69" s="13" t="s">
        <v>80</v>
      </c>
      <c r="B69" s="51" t="s">
        <v>86</v>
      </c>
      <c r="C69" s="90">
        <v>5263.1</v>
      </c>
      <c r="D69" s="91">
        <v>2164.3</v>
      </c>
      <c r="E69" s="54">
        <f>SUM(D69/C69*100)</f>
        <v>41.122152343675786</v>
      </c>
      <c r="F69" s="90">
        <v>4434.2</v>
      </c>
      <c r="G69" s="91">
        <v>1905.3</v>
      </c>
      <c r="H69" s="54">
        <f t="shared" si="8"/>
        <v>42.968291912859144</v>
      </c>
      <c r="I69" s="54">
        <f t="shared" si="7"/>
        <v>88.03308228988587</v>
      </c>
    </row>
    <row r="70" spans="1:9" s="26" customFormat="1" ht="18.75">
      <c r="A70" s="47" t="s">
        <v>25</v>
      </c>
      <c r="B70" s="53" t="s">
        <v>88</v>
      </c>
      <c r="C70" s="59">
        <f>SUM(C71:C74)</f>
        <v>14593.2</v>
      </c>
      <c r="D70" s="59">
        <f>SUM(D71:D74)</f>
        <v>4412.9</v>
      </c>
      <c r="E70" s="59">
        <f>SUM(D70/C70*100)</f>
        <v>30.239426582243784</v>
      </c>
      <c r="F70" s="59">
        <f>SUM(F71:F74)</f>
        <v>15424.4</v>
      </c>
      <c r="G70" s="59">
        <f>SUM(G71:G74)</f>
        <v>7089.2</v>
      </c>
      <c r="H70" s="59">
        <f t="shared" si="8"/>
        <v>45.960944996239725</v>
      </c>
      <c r="I70" s="59">
        <f t="shared" si="7"/>
        <v>160.64719345555076</v>
      </c>
    </row>
    <row r="71" spans="1:9" s="26" customFormat="1" ht="18.75">
      <c r="A71" s="55" t="s">
        <v>87</v>
      </c>
      <c r="B71" s="56" t="s">
        <v>89</v>
      </c>
      <c r="C71" s="90">
        <v>2067.8</v>
      </c>
      <c r="D71" s="91">
        <v>270.3</v>
      </c>
      <c r="E71" s="54">
        <f>SUM(D71/C71*100)</f>
        <v>13.071863816616695</v>
      </c>
      <c r="F71" s="90">
        <v>100</v>
      </c>
      <c r="G71" s="91">
        <v>50.8</v>
      </c>
      <c r="H71" s="54">
        <f t="shared" si="8"/>
        <v>50.8</v>
      </c>
      <c r="I71" s="54">
        <f t="shared" si="7"/>
        <v>18.793932667406583</v>
      </c>
    </row>
    <row r="72" spans="1:9" s="26" customFormat="1" ht="18.75">
      <c r="A72" s="55" t="s">
        <v>90</v>
      </c>
      <c r="B72" s="56" t="s">
        <v>91</v>
      </c>
      <c r="C72" s="90">
        <v>2626.4</v>
      </c>
      <c r="D72" s="91">
        <v>361.2</v>
      </c>
      <c r="E72" s="54">
        <f>SUM(D72/C72*100)</f>
        <v>13.752665245202559</v>
      </c>
      <c r="F72" s="90">
        <v>1616</v>
      </c>
      <c r="G72" s="91">
        <v>736.2</v>
      </c>
      <c r="H72" s="54">
        <f t="shared" si="8"/>
        <v>45.55693069306931</v>
      </c>
      <c r="I72" s="54">
        <v>0</v>
      </c>
    </row>
    <row r="73" spans="1:9" s="26" customFormat="1" ht="18.75">
      <c r="A73" s="55" t="s">
        <v>92</v>
      </c>
      <c r="B73" s="56" t="s">
        <v>93</v>
      </c>
      <c r="C73" s="90">
        <v>14.9</v>
      </c>
      <c r="D73" s="91">
        <v>14.9</v>
      </c>
      <c r="E73" s="54"/>
      <c r="F73" s="90"/>
      <c r="G73" s="91"/>
      <c r="H73" s="54">
        <v>0</v>
      </c>
      <c r="I73" s="54">
        <v>0</v>
      </c>
    </row>
    <row r="74" spans="1:9" s="26" customFormat="1" ht="37.5">
      <c r="A74" s="55" t="s">
        <v>94</v>
      </c>
      <c r="B74" s="56" t="s">
        <v>95</v>
      </c>
      <c r="C74" s="90">
        <v>9884.1</v>
      </c>
      <c r="D74" s="91">
        <v>3766.5</v>
      </c>
      <c r="E74" s="54">
        <f aca="true" t="shared" si="10" ref="E74:E88">SUM(D74/C74*100)</f>
        <v>38.10665614471727</v>
      </c>
      <c r="F74" s="90">
        <v>13708.4</v>
      </c>
      <c r="G74" s="91">
        <v>6302.2</v>
      </c>
      <c r="H74" s="54">
        <f t="shared" si="8"/>
        <v>45.97327186250766</v>
      </c>
      <c r="I74" s="54">
        <f t="shared" si="7"/>
        <v>167.3224478959246</v>
      </c>
    </row>
    <row r="75" spans="1:9" s="26" customFormat="1" ht="18.75">
      <c r="A75" s="47" t="s">
        <v>26</v>
      </c>
      <c r="B75" s="53" t="s">
        <v>97</v>
      </c>
      <c r="C75" s="59">
        <f>SUM(C76:C81)</f>
        <v>1028420.7000000001</v>
      </c>
      <c r="D75" s="59">
        <f>SUM(D76:D81)</f>
        <v>545277.5999999999</v>
      </c>
      <c r="E75" s="59">
        <f t="shared" si="10"/>
        <v>53.020869766623704</v>
      </c>
      <c r="F75" s="59">
        <f>SUM(F76:F81)</f>
        <v>1048628</v>
      </c>
      <c r="G75" s="59">
        <f>SUM(G76:G81)</f>
        <v>525737.6</v>
      </c>
      <c r="H75" s="59">
        <f t="shared" si="8"/>
        <v>50.135758343282845</v>
      </c>
      <c r="I75" s="59">
        <f t="shared" si="7"/>
        <v>96.41650418062288</v>
      </c>
    </row>
    <row r="76" spans="1:9" s="26" customFormat="1" ht="18.75">
      <c r="A76" s="55" t="s">
        <v>96</v>
      </c>
      <c r="B76" s="56" t="s">
        <v>98</v>
      </c>
      <c r="C76" s="90">
        <v>318996.2</v>
      </c>
      <c r="D76" s="91">
        <v>163416.4</v>
      </c>
      <c r="E76" s="54">
        <f t="shared" si="10"/>
        <v>51.22832184207836</v>
      </c>
      <c r="F76" s="90">
        <v>287896.5</v>
      </c>
      <c r="G76" s="91">
        <v>146396.8</v>
      </c>
      <c r="H76" s="54">
        <f t="shared" si="8"/>
        <v>50.850496619444826</v>
      </c>
      <c r="I76" s="54">
        <f t="shared" si="7"/>
        <v>89.58513343825956</v>
      </c>
    </row>
    <row r="77" spans="1:9" s="26" customFormat="1" ht="18.75">
      <c r="A77" s="55" t="s">
        <v>99</v>
      </c>
      <c r="B77" s="56" t="s">
        <v>100</v>
      </c>
      <c r="C77" s="90">
        <v>601388.1</v>
      </c>
      <c r="D77" s="91">
        <v>327773.8</v>
      </c>
      <c r="E77" s="54">
        <f t="shared" si="10"/>
        <v>54.50287426704985</v>
      </c>
      <c r="F77" s="90">
        <v>620688</v>
      </c>
      <c r="G77" s="91">
        <v>322568.5</v>
      </c>
      <c r="H77" s="54">
        <f t="shared" si="8"/>
        <v>51.969508029799194</v>
      </c>
      <c r="I77" s="54">
        <f t="shared" si="7"/>
        <v>98.41192310062611</v>
      </c>
    </row>
    <row r="78" spans="1:9" s="26" customFormat="1" ht="18.75">
      <c r="A78" s="55" t="s">
        <v>236</v>
      </c>
      <c r="B78" s="56" t="s">
        <v>215</v>
      </c>
      <c r="C78" s="90">
        <v>72716.8</v>
      </c>
      <c r="D78" s="91">
        <v>37983.5</v>
      </c>
      <c r="E78" s="54">
        <f t="shared" si="10"/>
        <v>52.23483431614152</v>
      </c>
      <c r="F78" s="90">
        <v>88486.1</v>
      </c>
      <c r="G78" s="91">
        <v>39331.1</v>
      </c>
      <c r="H78" s="54">
        <f t="shared" si="8"/>
        <v>44.44890214395255</v>
      </c>
      <c r="I78" s="54">
        <f t="shared" si="7"/>
        <v>103.54785630602763</v>
      </c>
    </row>
    <row r="79" spans="1:9" s="26" customFormat="1" ht="37.5">
      <c r="A79" s="55" t="s">
        <v>219</v>
      </c>
      <c r="B79" s="56" t="s">
        <v>218</v>
      </c>
      <c r="C79" s="90">
        <v>313.6</v>
      </c>
      <c r="D79" s="91">
        <v>51.2</v>
      </c>
      <c r="E79" s="54">
        <f t="shared" si="10"/>
        <v>16.3265306122449</v>
      </c>
      <c r="F79" s="90">
        <v>349.6</v>
      </c>
      <c r="G79" s="91">
        <v>20.8</v>
      </c>
      <c r="H79" s="54">
        <f t="shared" si="8"/>
        <v>5.949656750572082</v>
      </c>
      <c r="I79" s="54">
        <f t="shared" si="7"/>
        <v>40.625</v>
      </c>
    </row>
    <row r="80" spans="1:9" s="26" customFormat="1" ht="18.75">
      <c r="A80" s="55" t="s">
        <v>238</v>
      </c>
      <c r="B80" s="56" t="s">
        <v>101</v>
      </c>
      <c r="C80" s="90">
        <v>6451.2</v>
      </c>
      <c r="D80" s="91">
        <v>2059.2</v>
      </c>
      <c r="E80" s="54">
        <f t="shared" si="10"/>
        <v>31.919642857142854</v>
      </c>
      <c r="F80" s="90">
        <v>5091.7</v>
      </c>
      <c r="G80" s="91">
        <v>2337.9</v>
      </c>
      <c r="H80" s="54">
        <f t="shared" si="8"/>
        <v>45.91590235088477</v>
      </c>
      <c r="I80" s="54">
        <f t="shared" si="7"/>
        <v>113.53438228438229</v>
      </c>
    </row>
    <row r="81" spans="1:9" s="26" customFormat="1" ht="27.75" customHeight="1">
      <c r="A81" s="55" t="s">
        <v>103</v>
      </c>
      <c r="B81" s="56" t="s">
        <v>102</v>
      </c>
      <c r="C81" s="90">
        <v>28554.8</v>
      </c>
      <c r="D81" s="91">
        <v>13993.5</v>
      </c>
      <c r="E81" s="54">
        <f t="shared" si="10"/>
        <v>49.0057713589309</v>
      </c>
      <c r="F81" s="90">
        <v>46116.1</v>
      </c>
      <c r="G81" s="91">
        <v>15082.5</v>
      </c>
      <c r="H81" s="54">
        <f t="shared" si="8"/>
        <v>32.705497646158285</v>
      </c>
      <c r="I81" s="54">
        <f t="shared" si="7"/>
        <v>107.7821845857005</v>
      </c>
    </row>
    <row r="82" spans="1:9" s="26" customFormat="1" ht="18.75">
      <c r="A82" s="47" t="s">
        <v>27</v>
      </c>
      <c r="B82" s="53" t="s">
        <v>104</v>
      </c>
      <c r="C82" s="59">
        <f>SUM(C83:C84)</f>
        <v>128549.7</v>
      </c>
      <c r="D82" s="59">
        <f>SUM(D83:D84)</f>
        <v>59550.100000000006</v>
      </c>
      <c r="E82" s="59">
        <f t="shared" si="10"/>
        <v>46.3245732973317</v>
      </c>
      <c r="F82" s="59">
        <f>SUM(F83:F84)</f>
        <v>153986.6</v>
      </c>
      <c r="G82" s="59">
        <f>SUM(G83:G84)</f>
        <v>85298.4</v>
      </c>
      <c r="H82" s="59">
        <f t="shared" si="8"/>
        <v>55.39339137301557</v>
      </c>
      <c r="I82" s="59">
        <f t="shared" si="7"/>
        <v>143.23804661956905</v>
      </c>
    </row>
    <row r="83" spans="1:9" s="26" customFormat="1" ht="18.75">
      <c r="A83" s="13" t="s">
        <v>105</v>
      </c>
      <c r="B83" s="51" t="s">
        <v>106</v>
      </c>
      <c r="C83" s="90">
        <v>96264.9</v>
      </c>
      <c r="D83" s="91">
        <v>43995.8</v>
      </c>
      <c r="E83" s="54">
        <f t="shared" si="10"/>
        <v>45.70284703978294</v>
      </c>
      <c r="F83" s="90">
        <v>119803.5</v>
      </c>
      <c r="G83" s="91">
        <v>68692.3</v>
      </c>
      <c r="H83" s="54">
        <f t="shared" si="8"/>
        <v>57.33747344610133</v>
      </c>
      <c r="I83" s="54">
        <f t="shared" si="7"/>
        <v>156.13376731415272</v>
      </c>
    </row>
    <row r="84" spans="1:9" s="26" customFormat="1" ht="37.5">
      <c r="A84" s="13" t="s">
        <v>107</v>
      </c>
      <c r="B84" s="51" t="s">
        <v>108</v>
      </c>
      <c r="C84" s="90">
        <v>32284.8</v>
      </c>
      <c r="D84" s="91">
        <v>15554.3</v>
      </c>
      <c r="E84" s="54">
        <f t="shared" si="10"/>
        <v>48.178399742293585</v>
      </c>
      <c r="F84" s="90">
        <v>34183.1</v>
      </c>
      <c r="G84" s="91">
        <v>16606.1</v>
      </c>
      <c r="H84" s="54">
        <f t="shared" si="8"/>
        <v>48.579853787397866</v>
      </c>
      <c r="I84" s="54">
        <f t="shared" si="7"/>
        <v>106.76211722803339</v>
      </c>
    </row>
    <row r="85" spans="1:9" s="26" customFormat="1" ht="18.75">
      <c r="A85" s="47" t="s">
        <v>28</v>
      </c>
      <c r="B85" s="53" t="s">
        <v>109</v>
      </c>
      <c r="C85" s="59">
        <f>SUM(C86:C89)</f>
        <v>67560.8</v>
      </c>
      <c r="D85" s="59">
        <f>SUM(D86:D89)</f>
        <v>29861.699999999997</v>
      </c>
      <c r="E85" s="59">
        <f t="shared" si="10"/>
        <v>44.19974304626351</v>
      </c>
      <c r="F85" s="59">
        <f>SUM(F86:F89)</f>
        <v>63580.5</v>
      </c>
      <c r="G85" s="59">
        <f>SUM(G86:G89)</f>
        <v>39664.700000000004</v>
      </c>
      <c r="H85" s="59">
        <f t="shared" si="8"/>
        <v>62.38500798200707</v>
      </c>
      <c r="I85" s="59">
        <f t="shared" si="7"/>
        <v>132.82800376401883</v>
      </c>
    </row>
    <row r="86" spans="1:9" s="26" customFormat="1" ht="18.75">
      <c r="A86" s="13" t="s">
        <v>110</v>
      </c>
      <c r="B86" s="51" t="s">
        <v>111</v>
      </c>
      <c r="C86" s="90">
        <v>2893.9</v>
      </c>
      <c r="D86" s="91">
        <v>2096.3</v>
      </c>
      <c r="E86" s="54">
        <f t="shared" si="10"/>
        <v>72.4385776979163</v>
      </c>
      <c r="F86" s="90">
        <v>2100</v>
      </c>
      <c r="G86" s="91">
        <v>1869.2</v>
      </c>
      <c r="H86" s="54">
        <f t="shared" si="8"/>
        <v>89.00952380952381</v>
      </c>
      <c r="I86" s="54">
        <f t="shared" si="7"/>
        <v>89.16662691408672</v>
      </c>
    </row>
    <row r="87" spans="1:9" s="26" customFormat="1" ht="18.75">
      <c r="A87" s="13" t="s">
        <v>112</v>
      </c>
      <c r="B87" s="51" t="s">
        <v>113</v>
      </c>
      <c r="C87" s="90">
        <v>50032.3</v>
      </c>
      <c r="D87" s="91">
        <v>22856.6</v>
      </c>
      <c r="E87" s="54">
        <f t="shared" si="10"/>
        <v>45.683688337334075</v>
      </c>
      <c r="F87" s="90">
        <v>43894.9</v>
      </c>
      <c r="G87" s="91">
        <v>27197.9</v>
      </c>
      <c r="H87" s="54">
        <f t="shared" si="8"/>
        <v>61.96141237364705</v>
      </c>
      <c r="I87" s="54">
        <f t="shared" si="7"/>
        <v>118.99363859891675</v>
      </c>
    </row>
    <row r="88" spans="1:9" s="26" customFormat="1" ht="18.75">
      <c r="A88" s="13" t="s">
        <v>114</v>
      </c>
      <c r="B88" s="51" t="s">
        <v>115</v>
      </c>
      <c r="C88" s="90">
        <v>14634.6</v>
      </c>
      <c r="D88" s="91">
        <v>4908.8</v>
      </c>
      <c r="E88" s="54">
        <f t="shared" si="10"/>
        <v>33.54242685143427</v>
      </c>
      <c r="F88" s="90">
        <v>17585.6</v>
      </c>
      <c r="G88" s="91">
        <v>10597.6</v>
      </c>
      <c r="H88" s="54">
        <f t="shared" si="8"/>
        <v>60.262942407424255</v>
      </c>
      <c r="I88" s="54">
        <f t="shared" si="7"/>
        <v>215.88983050847457</v>
      </c>
    </row>
    <row r="89" spans="1:9" s="26" customFormat="1" ht="18.75">
      <c r="A89" s="13" t="s">
        <v>116</v>
      </c>
      <c r="B89" s="51" t="s">
        <v>117</v>
      </c>
      <c r="C89" s="90"/>
      <c r="D89" s="91"/>
      <c r="E89" s="54"/>
      <c r="F89" s="90"/>
      <c r="G89" s="91"/>
      <c r="H89" s="54">
        <v>0</v>
      </c>
      <c r="I89" s="54">
        <v>0</v>
      </c>
    </row>
    <row r="90" spans="1:9" s="26" customFormat="1" ht="18.75">
      <c r="A90" s="47" t="s">
        <v>29</v>
      </c>
      <c r="B90" s="53" t="s">
        <v>118</v>
      </c>
      <c r="C90" s="59">
        <f>C91+C92</f>
        <v>58300.1</v>
      </c>
      <c r="D90" s="59">
        <f>D91+D92</f>
        <v>34097.3</v>
      </c>
      <c r="E90" s="59">
        <f>SUM(D90/C90*100)</f>
        <v>58.48583450114151</v>
      </c>
      <c r="F90" s="59">
        <f>F91+F92+F93</f>
        <v>43867</v>
      </c>
      <c r="G90" s="59">
        <f>G91+G92+G93</f>
        <v>20353.6</v>
      </c>
      <c r="H90" s="59">
        <f t="shared" si="8"/>
        <v>46.39843162286</v>
      </c>
      <c r="I90" s="59">
        <f t="shared" si="7"/>
        <v>59.6927029412886</v>
      </c>
    </row>
    <row r="91" spans="1:9" s="26" customFormat="1" ht="18.75">
      <c r="A91" s="13" t="s">
        <v>216</v>
      </c>
      <c r="B91" s="51" t="s">
        <v>120</v>
      </c>
      <c r="C91" s="98">
        <v>58300.1</v>
      </c>
      <c r="D91" s="99">
        <v>34097.3</v>
      </c>
      <c r="E91" s="59"/>
      <c r="F91" s="98">
        <v>41737.3</v>
      </c>
      <c r="G91" s="99">
        <v>19571.1</v>
      </c>
      <c r="H91" s="54">
        <f t="shared" si="8"/>
        <v>46.891150122312645</v>
      </c>
      <c r="I91" s="54">
        <f t="shared" si="7"/>
        <v>57.39779982579265</v>
      </c>
    </row>
    <row r="92" spans="1:9" s="26" customFormat="1" ht="18.75">
      <c r="A92" s="13" t="s">
        <v>121</v>
      </c>
      <c r="B92" s="51" t="s">
        <v>122</v>
      </c>
      <c r="C92" s="90"/>
      <c r="D92" s="91"/>
      <c r="E92" s="54"/>
      <c r="F92" s="90"/>
      <c r="G92" s="91"/>
      <c r="H92" s="54">
        <v>0</v>
      </c>
      <c r="I92" s="54">
        <v>0</v>
      </c>
    </row>
    <row r="93" spans="1:9" s="26" customFormat="1" ht="37.5">
      <c r="A93" s="13" t="s">
        <v>135</v>
      </c>
      <c r="B93" s="51" t="s">
        <v>134</v>
      </c>
      <c r="C93" s="22"/>
      <c r="D93" s="22"/>
      <c r="E93" s="54"/>
      <c r="F93" s="22">
        <v>2129.7</v>
      </c>
      <c r="G93" s="22">
        <v>782.5</v>
      </c>
      <c r="H93" s="54">
        <f t="shared" si="8"/>
        <v>36.74226416866226</v>
      </c>
      <c r="I93" s="54">
        <v>0</v>
      </c>
    </row>
    <row r="94" spans="1:9" s="26" customFormat="1" ht="18.75">
      <c r="A94" s="47" t="s">
        <v>30</v>
      </c>
      <c r="B94" s="53" t="s">
        <v>124</v>
      </c>
      <c r="C94" s="59">
        <f>SUM(C95:C96)</f>
        <v>2100</v>
      </c>
      <c r="D94" s="59">
        <f>SUM(D95:D96)</f>
        <v>1411.4</v>
      </c>
      <c r="E94" s="59">
        <f aca="true" t="shared" si="11" ref="E94:E100">SUM(D94/C94*100)</f>
        <v>67.20952380952382</v>
      </c>
      <c r="F94" s="59">
        <f>SUM(F95:F96)</f>
        <v>1938.3</v>
      </c>
      <c r="G94" s="59">
        <f>SUM(G95:G96)</f>
        <v>1271.5</v>
      </c>
      <c r="H94" s="59">
        <f t="shared" si="8"/>
        <v>65.59872052829799</v>
      </c>
      <c r="I94" s="59">
        <f t="shared" si="7"/>
        <v>90.08785602947428</v>
      </c>
    </row>
    <row r="95" spans="1:9" s="26" customFormat="1" ht="18.75">
      <c r="A95" s="55" t="s">
        <v>211</v>
      </c>
      <c r="B95" s="56" t="s">
        <v>212</v>
      </c>
      <c r="C95" s="90">
        <v>800</v>
      </c>
      <c r="D95" s="91">
        <v>780.3</v>
      </c>
      <c r="E95" s="54">
        <f t="shared" si="11"/>
        <v>97.5375</v>
      </c>
      <c r="F95" s="90">
        <v>946.5</v>
      </c>
      <c r="G95" s="91">
        <v>946.5</v>
      </c>
      <c r="H95" s="54">
        <f t="shared" si="8"/>
        <v>100</v>
      </c>
      <c r="I95" s="54">
        <f t="shared" si="7"/>
        <v>121.29950019223375</v>
      </c>
    </row>
    <row r="96" spans="1:9" s="26" customFormat="1" ht="18.75">
      <c r="A96" s="13" t="s">
        <v>123</v>
      </c>
      <c r="B96" s="51" t="s">
        <v>125</v>
      </c>
      <c r="C96" s="90">
        <v>1300</v>
      </c>
      <c r="D96" s="91">
        <v>631.1</v>
      </c>
      <c r="E96" s="54">
        <f t="shared" si="11"/>
        <v>48.54615384615385</v>
      </c>
      <c r="F96" s="90">
        <v>991.8</v>
      </c>
      <c r="G96" s="91">
        <v>325</v>
      </c>
      <c r="H96" s="54">
        <f t="shared" si="8"/>
        <v>32.768703367614435</v>
      </c>
      <c r="I96" s="54">
        <f t="shared" si="7"/>
        <v>51.49738551735066</v>
      </c>
    </row>
    <row r="97" spans="1:9" s="26" customFormat="1" ht="37.5">
      <c r="A97" s="62" t="s">
        <v>127</v>
      </c>
      <c r="B97" s="61" t="s">
        <v>126</v>
      </c>
      <c r="C97" s="59">
        <f>SUM(C98)</f>
        <v>17839.5</v>
      </c>
      <c r="D97" s="59">
        <f>SUM(D98)</f>
        <v>8149.9</v>
      </c>
      <c r="E97" s="59">
        <f t="shared" si="11"/>
        <v>45.6845763614451</v>
      </c>
      <c r="F97" s="59">
        <f>SUM(F98)</f>
        <v>13943.2</v>
      </c>
      <c r="G97" s="59">
        <f>SUM(G98)</f>
        <v>6988.6</v>
      </c>
      <c r="H97" s="59">
        <f t="shared" si="8"/>
        <v>50.12192323139595</v>
      </c>
      <c r="I97" s="59">
        <f t="shared" si="7"/>
        <v>85.75074540791913</v>
      </c>
    </row>
    <row r="98" spans="1:9" s="26" customFormat="1" ht="37.5">
      <c r="A98" s="63" t="s">
        <v>128</v>
      </c>
      <c r="B98" s="60" t="s">
        <v>129</v>
      </c>
      <c r="C98" s="90">
        <v>17839.5</v>
      </c>
      <c r="D98" s="91">
        <v>8149.9</v>
      </c>
      <c r="E98" s="54">
        <f t="shared" si="11"/>
        <v>45.6845763614451</v>
      </c>
      <c r="F98" s="90">
        <v>13943.2</v>
      </c>
      <c r="G98" s="91">
        <v>6988.6</v>
      </c>
      <c r="H98" s="54">
        <f t="shared" si="8"/>
        <v>50.12192323139595</v>
      </c>
      <c r="I98" s="54">
        <f t="shared" si="7"/>
        <v>85.75074540791913</v>
      </c>
    </row>
    <row r="99" spans="1:9" s="26" customFormat="1" ht="37.5">
      <c r="A99" s="68" t="s">
        <v>40</v>
      </c>
      <c r="B99" s="70">
        <v>1400</v>
      </c>
      <c r="C99" s="59">
        <f>SUM(C100:C101)</f>
        <v>5036.1</v>
      </c>
      <c r="D99" s="59">
        <f>SUM(D100:D101)</f>
        <v>2394</v>
      </c>
      <c r="E99" s="59">
        <f t="shared" si="11"/>
        <v>47.53678441651277</v>
      </c>
      <c r="F99" s="59">
        <f>SUM(F100:F101)</f>
        <v>5620.9</v>
      </c>
      <c r="G99" s="59">
        <f>SUM(G100:G101)</f>
        <v>2921.7</v>
      </c>
      <c r="H99" s="59">
        <f t="shared" si="8"/>
        <v>51.97922040954296</v>
      </c>
      <c r="I99" s="59">
        <f t="shared" si="7"/>
        <v>122.04260651629072</v>
      </c>
    </row>
    <row r="100" spans="1:9" s="26" customFormat="1" ht="56.25">
      <c r="A100" s="24" t="s">
        <v>136</v>
      </c>
      <c r="B100" s="42">
        <v>1401</v>
      </c>
      <c r="C100" s="90">
        <v>5036.1</v>
      </c>
      <c r="D100" s="91">
        <v>2394</v>
      </c>
      <c r="E100" s="54">
        <f t="shared" si="11"/>
        <v>47.53678441651277</v>
      </c>
      <c r="F100" s="90">
        <v>5207.7</v>
      </c>
      <c r="G100" s="91">
        <v>2604</v>
      </c>
      <c r="H100" s="54">
        <f t="shared" si="8"/>
        <v>50.00288035025059</v>
      </c>
      <c r="I100" s="54">
        <f t="shared" si="7"/>
        <v>108.7719298245614</v>
      </c>
    </row>
    <row r="101" spans="1:9" s="26" customFormat="1" ht="56.25">
      <c r="A101" s="24" t="s">
        <v>137</v>
      </c>
      <c r="B101" s="42">
        <v>1403</v>
      </c>
      <c r="C101" s="90"/>
      <c r="D101" s="91"/>
      <c r="E101" s="54"/>
      <c r="F101" s="90">
        <v>413.2</v>
      </c>
      <c r="G101" s="91">
        <v>317.7</v>
      </c>
      <c r="H101" s="54">
        <f t="shared" si="8"/>
        <v>76.88770571151984</v>
      </c>
      <c r="I101" s="54"/>
    </row>
    <row r="102" spans="1:9" s="26" customFormat="1" ht="18.75">
      <c r="A102" s="28" t="s">
        <v>32</v>
      </c>
      <c r="B102" s="28"/>
      <c r="C102" s="97">
        <f>SUM(C55+C62+C64+C70+C75+C82+C85+C90+C94+C97+C99)</f>
        <v>1467478.1000000003</v>
      </c>
      <c r="D102" s="97">
        <f>SUM(D55+D62+D64+D70+D75+D82+D85+D90+D94+D97+D99)</f>
        <v>740334.6999999998</v>
      </c>
      <c r="E102" s="54">
        <f>SUM(D102/C102*100)</f>
        <v>50.44945474825142</v>
      </c>
      <c r="F102" s="97">
        <f>SUM(F55+F62+F64+F70+F75+F82+F85+F90+F94+F97+F99)</f>
        <v>1504389.2</v>
      </c>
      <c r="G102" s="97">
        <f>SUM(G55+G62+G64+G70+G75+G82+G85+G90+G94+G97+G99)</f>
        <v>739354.9999999999</v>
      </c>
      <c r="H102" s="54">
        <f t="shared" si="8"/>
        <v>49.14652405108996</v>
      </c>
      <c r="I102" s="54">
        <f t="shared" si="7"/>
        <v>99.86766796153147</v>
      </c>
    </row>
    <row r="103" spans="1:9" s="26" customFormat="1" ht="37.5">
      <c r="A103" s="24" t="s">
        <v>33</v>
      </c>
      <c r="B103" s="24"/>
      <c r="C103" s="22">
        <f>SUM(C53-C102)</f>
        <v>-3064.000000000233</v>
      </c>
      <c r="D103" s="22">
        <f>SUM(D53-D102)</f>
        <v>-2986.3999999997905</v>
      </c>
      <c r="E103" s="22"/>
      <c r="F103" s="22">
        <f>SUM(F53-F102)</f>
        <v>1739.8000000000466</v>
      </c>
      <c r="G103" s="22">
        <f>SUM(G53-G102)</f>
        <v>13939.300000000047</v>
      </c>
      <c r="H103" s="22"/>
      <c r="I103" s="22"/>
    </row>
    <row r="104" spans="1:9" s="26" customFormat="1" ht="18.75">
      <c r="A104" s="129" t="s">
        <v>34</v>
      </c>
      <c r="B104" s="129"/>
      <c r="C104" s="129"/>
      <c r="D104" s="129"/>
      <c r="E104" s="129"/>
      <c r="F104" s="129"/>
      <c r="G104" s="129"/>
      <c r="H104" s="129"/>
      <c r="I104" s="86"/>
    </row>
    <row r="105" spans="1:9" s="26" customFormat="1" ht="18.75">
      <c r="A105" s="24" t="s">
        <v>35</v>
      </c>
      <c r="B105" s="73" t="s">
        <v>202</v>
      </c>
      <c r="C105" s="67">
        <v>16700</v>
      </c>
      <c r="D105" s="67">
        <v>0</v>
      </c>
      <c r="E105" s="20"/>
      <c r="F105" s="67">
        <v>0</v>
      </c>
      <c r="G105" s="67">
        <v>0</v>
      </c>
      <c r="H105" s="20"/>
      <c r="I105" s="20"/>
    </row>
    <row r="106" spans="1:9" s="26" customFormat="1" ht="37.5">
      <c r="A106" s="24" t="s">
        <v>36</v>
      </c>
      <c r="B106" s="73" t="s">
        <v>203</v>
      </c>
      <c r="C106" s="67">
        <v>-16700</v>
      </c>
      <c r="D106" s="67">
        <v>0</v>
      </c>
      <c r="E106" s="20"/>
      <c r="F106" s="67">
        <v>-3900</v>
      </c>
      <c r="G106" s="67">
        <v>-3900</v>
      </c>
      <c r="H106" s="20"/>
      <c r="I106" s="20"/>
    </row>
    <row r="107" spans="1:9" s="26" customFormat="1" ht="37.5">
      <c r="A107" s="24" t="s">
        <v>37</v>
      </c>
      <c r="B107" s="73" t="s">
        <v>204</v>
      </c>
      <c r="C107" s="22">
        <v>0</v>
      </c>
      <c r="D107" s="22">
        <v>0</v>
      </c>
      <c r="E107" s="20"/>
      <c r="F107" s="22">
        <v>0</v>
      </c>
      <c r="G107" s="22">
        <v>0</v>
      </c>
      <c r="H107" s="20"/>
      <c r="I107" s="20"/>
    </row>
    <row r="108" spans="1:9" s="26" customFormat="1" ht="37.5">
      <c r="A108" s="24" t="s">
        <v>38</v>
      </c>
      <c r="B108" s="73" t="s">
        <v>205</v>
      </c>
      <c r="C108" s="112">
        <v>3064</v>
      </c>
      <c r="D108" s="112">
        <v>2986.4</v>
      </c>
      <c r="E108" s="20"/>
      <c r="F108" s="112">
        <v>2160.2</v>
      </c>
      <c r="G108" s="112">
        <v>-10039.3</v>
      </c>
      <c r="H108" s="20"/>
      <c r="I108" s="20"/>
    </row>
    <row r="109" spans="1:9" s="26" customFormat="1" ht="18.75">
      <c r="A109" s="28" t="s">
        <v>39</v>
      </c>
      <c r="B109" s="28"/>
      <c r="C109" s="27">
        <f>SUM(C105:C108)</f>
        <v>3064</v>
      </c>
      <c r="D109" s="27">
        <f>SUM(D105:D108)</f>
        <v>2986.4</v>
      </c>
      <c r="E109" s="20"/>
      <c r="F109" s="27">
        <f>SUM(F105:F108)</f>
        <v>-1739.8000000000002</v>
      </c>
      <c r="G109" s="27">
        <f>SUM(G105:G108)</f>
        <v>-13939.3</v>
      </c>
      <c r="H109" s="20"/>
      <c r="I109" s="20"/>
    </row>
    <row r="110" spans="1:9" s="26" customFormat="1" ht="18.75">
      <c r="A110" s="32"/>
      <c r="B110" s="32"/>
      <c r="C110" s="33"/>
      <c r="D110" s="33"/>
      <c r="E110" s="23"/>
      <c r="F110" s="33"/>
      <c r="G110" s="33"/>
      <c r="H110" s="23"/>
      <c r="I110" s="23"/>
    </row>
    <row r="111" spans="1:9" s="26" customFormat="1" ht="18.75">
      <c r="A111" s="17"/>
      <c r="B111" s="17"/>
      <c r="C111" s="17"/>
      <c r="D111" s="17"/>
      <c r="E111" s="18"/>
      <c r="F111" s="17"/>
      <c r="G111" s="17"/>
      <c r="H111" s="18"/>
      <c r="I111" s="18"/>
    </row>
    <row r="112" spans="1:8" s="26" customFormat="1" ht="18.75">
      <c r="A112" s="17"/>
      <c r="B112" s="17"/>
      <c r="C112" s="17"/>
      <c r="D112" s="127"/>
      <c r="E112" s="128"/>
      <c r="F112" s="17"/>
      <c r="G112" s="127"/>
      <c r="H112" s="128"/>
    </row>
    <row r="113" spans="1:9" s="26" customFormat="1" ht="18.75">
      <c r="A113" s="32"/>
      <c r="B113" s="32"/>
      <c r="C113" s="33"/>
      <c r="D113" s="33"/>
      <c r="E113" s="36"/>
      <c r="F113" s="33"/>
      <c r="G113" s="33"/>
      <c r="H113" s="36"/>
      <c r="I113" s="36"/>
    </row>
    <row r="114" spans="1:9" s="26" customFormat="1" ht="18.75">
      <c r="A114" s="32"/>
      <c r="B114" s="32"/>
      <c r="C114" s="25"/>
      <c r="D114" s="25"/>
      <c r="E114" s="35"/>
      <c r="F114" s="25"/>
      <c r="G114" s="25"/>
      <c r="H114" s="35"/>
      <c r="I114" s="35"/>
    </row>
    <row r="115" spans="1:9" s="26" customFormat="1" ht="18.75">
      <c r="A115" s="25"/>
      <c r="B115" s="25"/>
      <c r="C115" s="34"/>
      <c r="D115" s="34"/>
      <c r="E115" s="37"/>
      <c r="F115" s="34"/>
      <c r="G115" s="34"/>
      <c r="H115" s="37"/>
      <c r="I115" s="37"/>
    </row>
    <row r="116" spans="3:9" s="26" customFormat="1" ht="15">
      <c r="C116" s="38"/>
      <c r="D116" s="38"/>
      <c r="E116" s="39"/>
      <c r="F116" s="38"/>
      <c r="G116" s="38"/>
      <c r="H116" s="39"/>
      <c r="I116" s="39"/>
    </row>
    <row r="117" s="26" customFormat="1" ht="12.75"/>
    <row r="118" s="26" customFormat="1" ht="12.75"/>
    <row r="119" spans="5:9" s="26" customFormat="1" ht="12.75">
      <c r="E119" s="40"/>
      <c r="H119" s="40"/>
      <c r="I119" s="40"/>
    </row>
    <row r="120" spans="5:9" s="26" customFormat="1" ht="12.75">
      <c r="E120" s="40"/>
      <c r="H120" s="40"/>
      <c r="I120" s="40"/>
    </row>
    <row r="121" spans="5:9" s="26" customFormat="1" ht="12.75">
      <c r="E121" s="40"/>
      <c r="H121" s="40"/>
      <c r="I121" s="40"/>
    </row>
    <row r="122" spans="5:9" s="26" customFormat="1" ht="12.75">
      <c r="E122" s="40"/>
      <c r="H122" s="40"/>
      <c r="I122" s="40"/>
    </row>
    <row r="123" spans="5:9" s="26" customFormat="1" ht="12.75">
      <c r="E123" s="40"/>
      <c r="H123" s="40"/>
      <c r="I123" s="40"/>
    </row>
    <row r="124" spans="5:9" s="26" customFormat="1" ht="12.75">
      <c r="E124" s="40"/>
      <c r="H124" s="40"/>
      <c r="I124" s="40"/>
    </row>
    <row r="125" spans="5:9" s="26" customFormat="1" ht="12.75">
      <c r="E125" s="40"/>
      <c r="H125" s="40"/>
      <c r="I125" s="40"/>
    </row>
    <row r="126" spans="5:9" s="26" customFormat="1" ht="12.75">
      <c r="E126" s="40"/>
      <c r="H126" s="40"/>
      <c r="I126" s="40"/>
    </row>
    <row r="127" spans="5:9" s="26" customFormat="1" ht="12.75">
      <c r="E127" s="40"/>
      <c r="H127" s="40"/>
      <c r="I127" s="40"/>
    </row>
    <row r="128" spans="5:9" s="26" customFormat="1" ht="12.75">
      <c r="E128" s="40"/>
      <c r="H128" s="40"/>
      <c r="I128" s="40"/>
    </row>
    <row r="129" spans="5:9" s="26" customFormat="1" ht="12.75">
      <c r="E129" s="40"/>
      <c r="H129" s="40"/>
      <c r="I129" s="40"/>
    </row>
    <row r="130" spans="5:9" s="26" customFormat="1" ht="12.75">
      <c r="E130" s="40"/>
      <c r="H130" s="40"/>
      <c r="I130" s="40"/>
    </row>
    <row r="131" spans="5:9" s="26" customFormat="1" ht="12.75">
      <c r="E131" s="40"/>
      <c r="H131" s="40"/>
      <c r="I131" s="40"/>
    </row>
    <row r="132" spans="5:9" s="26" customFormat="1" ht="12.75">
      <c r="E132" s="40"/>
      <c r="H132" s="40"/>
      <c r="I132" s="40"/>
    </row>
    <row r="133" spans="5:9" s="26" customFormat="1" ht="12.75">
      <c r="E133" s="40"/>
      <c r="H133" s="40"/>
      <c r="I133" s="40"/>
    </row>
    <row r="134" spans="5:9" s="26" customFormat="1" ht="12.75">
      <c r="E134" s="40"/>
      <c r="H134" s="40"/>
      <c r="I134" s="40"/>
    </row>
    <row r="135" spans="5:9" s="26" customFormat="1" ht="12.75">
      <c r="E135" s="40"/>
      <c r="H135" s="40"/>
      <c r="I135" s="40"/>
    </row>
    <row r="136" spans="5:9" s="26" customFormat="1" ht="12.75">
      <c r="E136" s="40"/>
      <c r="H136" s="40"/>
      <c r="I136" s="40"/>
    </row>
    <row r="137" spans="5:9" s="26" customFormat="1" ht="12.75">
      <c r="E137" s="40"/>
      <c r="H137" s="40"/>
      <c r="I137" s="40"/>
    </row>
    <row r="138" spans="5:9" s="26" customFormat="1" ht="12.75">
      <c r="E138" s="40"/>
      <c r="H138" s="40"/>
      <c r="I138" s="40"/>
    </row>
    <row r="139" spans="5:9" s="26" customFormat="1" ht="12.75">
      <c r="E139" s="40"/>
      <c r="H139" s="40"/>
      <c r="I139" s="40"/>
    </row>
    <row r="140" spans="5:9" s="26" customFormat="1" ht="12.75">
      <c r="E140" s="40"/>
      <c r="H140" s="40"/>
      <c r="I140" s="40"/>
    </row>
    <row r="141" spans="5:9" s="26" customFormat="1" ht="12.75">
      <c r="E141" s="40"/>
      <c r="H141" s="40"/>
      <c r="I141" s="40"/>
    </row>
    <row r="142" spans="5:9" s="26" customFormat="1" ht="12.75">
      <c r="E142" s="40"/>
      <c r="H142" s="40"/>
      <c r="I142" s="40"/>
    </row>
    <row r="143" spans="5:9" s="26" customFormat="1" ht="12.75">
      <c r="E143" s="40"/>
      <c r="H143" s="40"/>
      <c r="I143" s="40"/>
    </row>
    <row r="144" spans="5:9" s="26" customFormat="1" ht="12.75">
      <c r="E144" s="40"/>
      <c r="H144" s="40"/>
      <c r="I144" s="40"/>
    </row>
    <row r="145" spans="5:9" s="26" customFormat="1" ht="12.75">
      <c r="E145" s="40"/>
      <c r="H145" s="40"/>
      <c r="I145" s="40"/>
    </row>
    <row r="146" spans="5:9" s="26" customFormat="1" ht="12.75">
      <c r="E146" s="40"/>
      <c r="H146" s="40"/>
      <c r="I146" s="40"/>
    </row>
    <row r="147" spans="5:9" s="26" customFormat="1" ht="12.75">
      <c r="E147" s="40"/>
      <c r="H147" s="40"/>
      <c r="I147" s="40"/>
    </row>
    <row r="148" spans="5:9" s="26" customFormat="1" ht="12.75">
      <c r="E148" s="40"/>
      <c r="H148" s="40"/>
      <c r="I148" s="40"/>
    </row>
    <row r="149" spans="5:9" s="26" customFormat="1" ht="12.75">
      <c r="E149" s="40"/>
      <c r="H149" s="40"/>
      <c r="I149" s="40"/>
    </row>
    <row r="150" spans="5:9" s="26" customFormat="1" ht="12.75">
      <c r="E150" s="40"/>
      <c r="H150" s="40"/>
      <c r="I150" s="40"/>
    </row>
    <row r="151" spans="5:9" s="26" customFormat="1" ht="12.75">
      <c r="E151" s="40"/>
      <c r="H151" s="40"/>
      <c r="I151" s="40"/>
    </row>
    <row r="152" spans="5:9" s="26" customFormat="1" ht="12.75">
      <c r="E152" s="40"/>
      <c r="H152" s="40"/>
      <c r="I152" s="40"/>
    </row>
    <row r="153" spans="5:9" s="26" customFormat="1" ht="12.75">
      <c r="E153" s="40"/>
      <c r="H153" s="40"/>
      <c r="I153" s="40"/>
    </row>
    <row r="154" spans="5:9" s="26" customFormat="1" ht="12.75">
      <c r="E154" s="40"/>
      <c r="H154" s="40"/>
      <c r="I154" s="40"/>
    </row>
    <row r="155" spans="5:9" s="26" customFormat="1" ht="12.75">
      <c r="E155" s="40"/>
      <c r="H155" s="40"/>
      <c r="I155" s="40"/>
    </row>
    <row r="156" spans="5:9" s="26" customFormat="1" ht="12.75">
      <c r="E156" s="40"/>
      <c r="H156" s="40"/>
      <c r="I156" s="40"/>
    </row>
    <row r="157" spans="5:9" s="26" customFormat="1" ht="12.75">
      <c r="E157" s="40"/>
      <c r="H157" s="40"/>
      <c r="I157" s="40"/>
    </row>
    <row r="158" spans="5:9" s="26" customFormat="1" ht="12.75">
      <c r="E158" s="40"/>
      <c r="H158" s="40"/>
      <c r="I158" s="40"/>
    </row>
    <row r="159" spans="5:9" s="26" customFormat="1" ht="12.75">
      <c r="E159" s="40"/>
      <c r="H159" s="40"/>
      <c r="I159" s="40"/>
    </row>
    <row r="160" spans="5:9" s="26" customFormat="1" ht="12.75">
      <c r="E160" s="40"/>
      <c r="H160" s="40"/>
      <c r="I160" s="40"/>
    </row>
    <row r="161" spans="5:9" s="26" customFormat="1" ht="12.75">
      <c r="E161" s="40"/>
      <c r="H161" s="40"/>
      <c r="I161" s="40"/>
    </row>
    <row r="162" spans="5:9" s="26" customFormat="1" ht="12.75">
      <c r="E162" s="40"/>
      <c r="H162" s="40"/>
      <c r="I162" s="40"/>
    </row>
    <row r="163" spans="5:9" s="26" customFormat="1" ht="12.75">
      <c r="E163" s="40"/>
      <c r="H163" s="40"/>
      <c r="I163" s="40"/>
    </row>
    <row r="164" spans="5:9" s="26" customFormat="1" ht="12.75">
      <c r="E164" s="40"/>
      <c r="H164" s="40"/>
      <c r="I164" s="40"/>
    </row>
    <row r="165" spans="5:9" s="26" customFormat="1" ht="12.75">
      <c r="E165" s="40"/>
      <c r="H165" s="40"/>
      <c r="I165" s="40"/>
    </row>
    <row r="166" spans="5:9" s="26" customFormat="1" ht="12.75">
      <c r="E166" s="40"/>
      <c r="H166" s="40"/>
      <c r="I166" s="40"/>
    </row>
    <row r="167" spans="5:9" s="26" customFormat="1" ht="12.75">
      <c r="E167" s="40"/>
      <c r="H167" s="40"/>
      <c r="I167" s="40"/>
    </row>
    <row r="168" spans="5:9" s="26" customFormat="1" ht="12.75">
      <c r="E168" s="40"/>
      <c r="H168" s="40"/>
      <c r="I168" s="40"/>
    </row>
    <row r="169" spans="5:9" s="26" customFormat="1" ht="12.75">
      <c r="E169" s="40"/>
      <c r="H169" s="40"/>
      <c r="I169" s="40"/>
    </row>
    <row r="170" spans="5:9" s="26" customFormat="1" ht="12.75">
      <c r="E170" s="40"/>
      <c r="H170" s="40"/>
      <c r="I170" s="40"/>
    </row>
    <row r="171" spans="5:9" s="26" customFormat="1" ht="12.75">
      <c r="E171" s="40"/>
      <c r="H171" s="40"/>
      <c r="I171" s="40"/>
    </row>
    <row r="172" spans="5:9" s="26" customFormat="1" ht="12.75">
      <c r="E172" s="40"/>
      <c r="H172" s="40"/>
      <c r="I172" s="40"/>
    </row>
    <row r="173" spans="5:9" s="26" customFormat="1" ht="12.75">
      <c r="E173" s="40"/>
      <c r="H173" s="40"/>
      <c r="I173" s="40"/>
    </row>
    <row r="174" spans="5:9" s="26" customFormat="1" ht="12.75">
      <c r="E174" s="40"/>
      <c r="H174" s="40"/>
      <c r="I174" s="40"/>
    </row>
    <row r="175" spans="5:9" ht="12.75">
      <c r="E175" s="4"/>
      <c r="H175" s="4"/>
      <c r="I175" s="4"/>
    </row>
    <row r="176" spans="5:9" ht="12.75">
      <c r="E176" s="4"/>
      <c r="H176" s="4"/>
      <c r="I176" s="4"/>
    </row>
    <row r="177" spans="5:9" ht="12.75">
      <c r="E177" s="4"/>
      <c r="H177" s="4"/>
      <c r="I177" s="4"/>
    </row>
    <row r="178" spans="5:9" ht="12.75">
      <c r="E178" s="4"/>
      <c r="H178" s="4"/>
      <c r="I178" s="4"/>
    </row>
    <row r="179" spans="5:9" ht="12.75">
      <c r="E179" s="4"/>
      <c r="H179" s="4"/>
      <c r="I179" s="4"/>
    </row>
    <row r="180" spans="5:9" ht="12.75">
      <c r="E180" s="4"/>
      <c r="H180" s="4"/>
      <c r="I180" s="4"/>
    </row>
    <row r="181" spans="5:9" ht="12.75">
      <c r="E181" s="4"/>
      <c r="H181" s="4"/>
      <c r="I181" s="4"/>
    </row>
    <row r="182" spans="5:9" ht="12.75">
      <c r="E182" s="4"/>
      <c r="H182" s="4"/>
      <c r="I182" s="4"/>
    </row>
    <row r="183" spans="5:9" ht="12.75">
      <c r="E183" s="4"/>
      <c r="H183" s="4"/>
      <c r="I183" s="4"/>
    </row>
    <row r="184" spans="5:9" ht="12.75">
      <c r="E184" s="4"/>
      <c r="H184" s="4"/>
      <c r="I184" s="4"/>
    </row>
    <row r="185" spans="5:9" ht="12.75">
      <c r="E185" s="4"/>
      <c r="H185" s="4"/>
      <c r="I185" s="4"/>
    </row>
    <row r="186" spans="5:9" ht="12.75">
      <c r="E186" s="4"/>
      <c r="H186" s="4"/>
      <c r="I186" s="4"/>
    </row>
    <row r="187" spans="5:9" ht="12.75">
      <c r="E187" s="4"/>
      <c r="H187" s="4"/>
      <c r="I187" s="4"/>
    </row>
    <row r="188" spans="5:9" ht="12.75">
      <c r="E188" s="4"/>
      <c r="H188" s="4"/>
      <c r="I188" s="4"/>
    </row>
    <row r="189" spans="5:9" ht="12.75">
      <c r="E189" s="4"/>
      <c r="H189" s="4"/>
      <c r="I189" s="4"/>
    </row>
    <row r="190" spans="5:9" ht="12.75">
      <c r="E190" s="4"/>
      <c r="H190" s="4"/>
      <c r="I190" s="4"/>
    </row>
    <row r="191" spans="5:9" ht="12.75">
      <c r="E191" s="4"/>
      <c r="H191" s="4"/>
      <c r="I191" s="4"/>
    </row>
    <row r="192" spans="5:9" ht="12.75">
      <c r="E192" s="4"/>
      <c r="H192" s="4"/>
      <c r="I192" s="4"/>
    </row>
    <row r="193" spans="5:9" ht="12.75">
      <c r="E193" s="4"/>
      <c r="H193" s="4"/>
      <c r="I193" s="4"/>
    </row>
    <row r="194" spans="5:9" ht="12.75">
      <c r="E194" s="4"/>
      <c r="H194" s="4"/>
      <c r="I194" s="4"/>
    </row>
    <row r="195" spans="5:9" ht="12.75">
      <c r="E195" s="4"/>
      <c r="H195" s="4"/>
      <c r="I195" s="4"/>
    </row>
    <row r="196" spans="5:9" ht="12.75">
      <c r="E196" s="4"/>
      <c r="H196" s="4"/>
      <c r="I196" s="4"/>
    </row>
    <row r="197" spans="5:9" ht="12.75">
      <c r="E197" s="4"/>
      <c r="H197" s="4"/>
      <c r="I197" s="4"/>
    </row>
    <row r="198" spans="5:9" ht="12.75">
      <c r="E198" s="4"/>
      <c r="H198" s="4"/>
      <c r="I198" s="4"/>
    </row>
    <row r="199" spans="5:9" ht="12.75">
      <c r="E199" s="4"/>
      <c r="H199" s="4"/>
      <c r="I199" s="4"/>
    </row>
    <row r="200" spans="5:9" ht="12.75">
      <c r="E200" s="4"/>
      <c r="H200" s="4"/>
      <c r="I200" s="4"/>
    </row>
    <row r="201" spans="5:9" ht="12.75">
      <c r="E201" s="4"/>
      <c r="H201" s="4"/>
      <c r="I201" s="4"/>
    </row>
    <row r="202" spans="5:9" ht="12.75">
      <c r="E202" s="4"/>
      <c r="H202" s="4"/>
      <c r="I202" s="4"/>
    </row>
    <row r="203" spans="5:9" ht="12.75">
      <c r="E203" s="4"/>
      <c r="H203" s="4"/>
      <c r="I203" s="4"/>
    </row>
    <row r="204" spans="5:9" ht="12.75">
      <c r="E204" s="4"/>
      <c r="H204" s="4"/>
      <c r="I204" s="4"/>
    </row>
    <row r="205" spans="5:9" ht="12.75">
      <c r="E205" s="4"/>
      <c r="H205" s="4"/>
      <c r="I205" s="4"/>
    </row>
    <row r="206" spans="5:9" ht="12.75">
      <c r="E206" s="4"/>
      <c r="H206" s="4"/>
      <c r="I206" s="4"/>
    </row>
    <row r="207" spans="5:9" ht="12.75">
      <c r="E207" s="4"/>
      <c r="H207" s="4"/>
      <c r="I207" s="4"/>
    </row>
    <row r="208" spans="5:9" ht="12.75">
      <c r="E208" s="4"/>
      <c r="H208" s="4"/>
      <c r="I208" s="4"/>
    </row>
    <row r="209" spans="5:9" ht="12.75">
      <c r="E209" s="4"/>
      <c r="H209" s="4"/>
      <c r="I209" s="4"/>
    </row>
    <row r="210" spans="5:9" ht="12.75">
      <c r="E210" s="4"/>
      <c r="H210" s="4"/>
      <c r="I210" s="4"/>
    </row>
    <row r="211" spans="5:9" ht="12.75">
      <c r="E211" s="4"/>
      <c r="H211" s="4"/>
      <c r="I211" s="4"/>
    </row>
    <row r="212" spans="5:9" ht="12.75">
      <c r="E212" s="4"/>
      <c r="H212" s="4"/>
      <c r="I212" s="4"/>
    </row>
    <row r="213" spans="5:9" ht="12.75">
      <c r="E213" s="4"/>
      <c r="H213" s="4"/>
      <c r="I213" s="4"/>
    </row>
    <row r="214" spans="5:9" ht="12.75">
      <c r="E214" s="4"/>
      <c r="H214" s="4"/>
      <c r="I214" s="4"/>
    </row>
    <row r="215" spans="5:9" ht="12.75">
      <c r="E215" s="4"/>
      <c r="H215" s="4"/>
      <c r="I215" s="4"/>
    </row>
    <row r="216" spans="5:9" ht="12.75">
      <c r="E216" s="4"/>
      <c r="H216" s="4"/>
      <c r="I216" s="4"/>
    </row>
    <row r="217" spans="5:9" ht="12.75">
      <c r="E217" s="4"/>
      <c r="H217" s="4"/>
      <c r="I217" s="4"/>
    </row>
    <row r="218" spans="5:9" ht="12.75">
      <c r="E218" s="4"/>
      <c r="H218" s="4"/>
      <c r="I218" s="4"/>
    </row>
    <row r="219" spans="5:9" ht="12.75">
      <c r="E219" s="4"/>
      <c r="H219" s="4"/>
      <c r="I219" s="4"/>
    </row>
    <row r="220" spans="5:9" ht="12.75">
      <c r="E220" s="4"/>
      <c r="H220" s="4"/>
      <c r="I220" s="4"/>
    </row>
    <row r="221" spans="5:9" ht="12.75">
      <c r="E221" s="4"/>
      <c r="H221" s="4"/>
      <c r="I221" s="4"/>
    </row>
    <row r="222" spans="5:9" ht="12.75">
      <c r="E222" s="4"/>
      <c r="H222" s="4"/>
      <c r="I222" s="4"/>
    </row>
    <row r="223" spans="5:9" ht="12.75">
      <c r="E223" s="4"/>
      <c r="H223" s="4"/>
      <c r="I223" s="4"/>
    </row>
    <row r="224" spans="5:9" ht="12.75">
      <c r="E224" s="4"/>
      <c r="H224" s="4"/>
      <c r="I224" s="4"/>
    </row>
    <row r="225" spans="5:9" ht="12.75">
      <c r="E225" s="4"/>
      <c r="H225" s="4"/>
      <c r="I225" s="4"/>
    </row>
    <row r="226" spans="5:9" ht="12.75">
      <c r="E226" s="4"/>
      <c r="H226" s="4"/>
      <c r="I226" s="4"/>
    </row>
    <row r="227" spans="5:9" ht="12.75">
      <c r="E227" s="4"/>
      <c r="H227" s="4"/>
      <c r="I227" s="4"/>
    </row>
    <row r="228" spans="5:9" ht="12.75">
      <c r="E228" s="4"/>
      <c r="H228" s="4"/>
      <c r="I228" s="4"/>
    </row>
    <row r="229" spans="5:9" ht="12.75">
      <c r="E229" s="4"/>
      <c r="H229" s="4"/>
      <c r="I229" s="4"/>
    </row>
    <row r="230" spans="5:9" ht="12.75">
      <c r="E230" s="4"/>
      <c r="H230" s="4"/>
      <c r="I230" s="4"/>
    </row>
    <row r="231" spans="5:9" ht="12.75">
      <c r="E231" s="4"/>
      <c r="H231" s="4"/>
      <c r="I231" s="4"/>
    </row>
    <row r="232" spans="5:9" ht="12.75">
      <c r="E232" s="4"/>
      <c r="H232" s="4"/>
      <c r="I232" s="4"/>
    </row>
    <row r="233" spans="5:9" ht="12.75">
      <c r="E233" s="4"/>
      <c r="H233" s="4"/>
      <c r="I233" s="4"/>
    </row>
    <row r="234" spans="5:9" ht="12.75">
      <c r="E234" s="4"/>
      <c r="H234" s="4"/>
      <c r="I234" s="4"/>
    </row>
    <row r="235" spans="5:9" ht="12.75">
      <c r="E235" s="4"/>
      <c r="H235" s="4"/>
      <c r="I235" s="4"/>
    </row>
    <row r="236" spans="5:9" ht="12.75">
      <c r="E236" s="4"/>
      <c r="H236" s="4"/>
      <c r="I236" s="4"/>
    </row>
    <row r="237" spans="5:9" ht="12.75">
      <c r="E237" s="4"/>
      <c r="H237" s="4"/>
      <c r="I237" s="4"/>
    </row>
    <row r="238" spans="5:9" ht="12.75">
      <c r="E238" s="4"/>
      <c r="H238" s="4"/>
      <c r="I238" s="4"/>
    </row>
    <row r="239" spans="5:9" ht="12.75">
      <c r="E239" s="4"/>
      <c r="H239" s="4"/>
      <c r="I239" s="4"/>
    </row>
    <row r="240" spans="5:9" ht="12.75">
      <c r="E240" s="4"/>
      <c r="H240" s="4"/>
      <c r="I240" s="4"/>
    </row>
    <row r="241" spans="5:9" ht="12.75">
      <c r="E241" s="4"/>
      <c r="H241" s="4"/>
      <c r="I241" s="4"/>
    </row>
    <row r="242" spans="5:9" ht="12.75">
      <c r="E242" s="4"/>
      <c r="H242" s="4"/>
      <c r="I242" s="4"/>
    </row>
    <row r="243" spans="5:9" ht="12.75">
      <c r="E243" s="4"/>
      <c r="H243" s="4"/>
      <c r="I243" s="4"/>
    </row>
    <row r="244" spans="5:9" ht="12.75">
      <c r="E244" s="4"/>
      <c r="H244" s="4"/>
      <c r="I244" s="4"/>
    </row>
    <row r="245" spans="5:9" ht="12.75">
      <c r="E245" s="4"/>
      <c r="H245" s="4"/>
      <c r="I245" s="4"/>
    </row>
    <row r="246" spans="5:9" ht="12.75">
      <c r="E246" s="4"/>
      <c r="H246" s="4"/>
      <c r="I246" s="4"/>
    </row>
    <row r="247" spans="5:9" ht="12.75">
      <c r="E247" s="4"/>
      <c r="H247" s="4"/>
      <c r="I247" s="4"/>
    </row>
    <row r="248" spans="5:9" ht="12.75">
      <c r="E248" s="4"/>
      <c r="H248" s="4"/>
      <c r="I248" s="4"/>
    </row>
    <row r="249" spans="5:9" ht="12.75">
      <c r="E249" s="4"/>
      <c r="H249" s="4"/>
      <c r="I249" s="4"/>
    </row>
    <row r="250" spans="5:9" ht="12.75">
      <c r="E250" s="4"/>
      <c r="H250" s="4"/>
      <c r="I250" s="4"/>
    </row>
    <row r="251" spans="5:9" ht="12.75">
      <c r="E251" s="4"/>
      <c r="H251" s="4"/>
      <c r="I251" s="4"/>
    </row>
    <row r="252" spans="5:9" ht="12.75">
      <c r="E252" s="4"/>
      <c r="H252" s="4"/>
      <c r="I252" s="4"/>
    </row>
    <row r="253" spans="5:9" ht="12.75">
      <c r="E253" s="4"/>
      <c r="H253" s="4"/>
      <c r="I253" s="4"/>
    </row>
    <row r="254" spans="5:9" ht="12.75">
      <c r="E254" s="4"/>
      <c r="H254" s="4"/>
      <c r="I254" s="4"/>
    </row>
    <row r="255" spans="5:9" ht="12.75">
      <c r="E255" s="4"/>
      <c r="H255" s="4"/>
      <c r="I255" s="4"/>
    </row>
    <row r="256" spans="5:9" ht="12.75">
      <c r="E256" s="4"/>
      <c r="H256" s="4"/>
      <c r="I256" s="4"/>
    </row>
    <row r="257" spans="5:9" ht="12.75">
      <c r="E257" s="4"/>
      <c r="H257" s="4"/>
      <c r="I257" s="4"/>
    </row>
    <row r="258" spans="5:9" ht="12.75">
      <c r="E258" s="4"/>
      <c r="H258" s="4"/>
      <c r="I258" s="4"/>
    </row>
    <row r="259" spans="5:9" ht="12.75">
      <c r="E259" s="4"/>
      <c r="H259" s="4"/>
      <c r="I259" s="4"/>
    </row>
    <row r="260" spans="5:9" ht="12.75">
      <c r="E260" s="4"/>
      <c r="H260" s="4"/>
      <c r="I260" s="4"/>
    </row>
    <row r="261" spans="5:9" ht="12.75">
      <c r="E261" s="4"/>
      <c r="H261" s="4"/>
      <c r="I261" s="4"/>
    </row>
    <row r="262" spans="5:9" ht="12.75">
      <c r="E262" s="4"/>
      <c r="H262" s="4"/>
      <c r="I262" s="4"/>
    </row>
    <row r="263" spans="5:9" ht="12.75">
      <c r="E263" s="4"/>
      <c r="H263" s="4"/>
      <c r="I263" s="4"/>
    </row>
    <row r="264" spans="5:9" ht="12.75">
      <c r="E264" s="4"/>
      <c r="H264" s="4"/>
      <c r="I264" s="4"/>
    </row>
    <row r="265" spans="5:9" ht="12.75">
      <c r="E265" s="4"/>
      <c r="H265" s="4"/>
      <c r="I265" s="4"/>
    </row>
    <row r="266" spans="5:9" ht="12.75">
      <c r="E266" s="4"/>
      <c r="H266" s="4"/>
      <c r="I266" s="4"/>
    </row>
    <row r="267" spans="5:9" ht="12.75">
      <c r="E267" s="4"/>
      <c r="H267" s="4"/>
      <c r="I267" s="4"/>
    </row>
    <row r="268" spans="5:9" ht="12.75">
      <c r="E268" s="4"/>
      <c r="H268" s="4"/>
      <c r="I268" s="4"/>
    </row>
    <row r="269" spans="5:9" ht="12.75">
      <c r="E269" s="4"/>
      <c r="H269" s="4"/>
      <c r="I269" s="4"/>
    </row>
    <row r="270" spans="5:9" ht="12.75">
      <c r="E270" s="4"/>
      <c r="H270" s="4"/>
      <c r="I270" s="4"/>
    </row>
    <row r="271" spans="5:9" ht="12.75">
      <c r="E271" s="4"/>
      <c r="H271" s="4"/>
      <c r="I271" s="4"/>
    </row>
    <row r="272" spans="5:9" ht="12.75">
      <c r="E272" s="4"/>
      <c r="H272" s="4"/>
      <c r="I272" s="4"/>
    </row>
    <row r="273" spans="5:9" ht="12.75">
      <c r="E273" s="4"/>
      <c r="H273" s="4"/>
      <c r="I273" s="4"/>
    </row>
    <row r="274" spans="5:9" ht="12.75">
      <c r="E274" s="4"/>
      <c r="H274" s="4"/>
      <c r="I274" s="4"/>
    </row>
    <row r="275" spans="5:9" ht="12.75">
      <c r="E275" s="4"/>
      <c r="H275" s="4"/>
      <c r="I275" s="4"/>
    </row>
    <row r="276" spans="5:9" ht="12.75">
      <c r="E276" s="4"/>
      <c r="H276" s="4"/>
      <c r="I276" s="4"/>
    </row>
    <row r="277" spans="5:9" ht="12.75">
      <c r="E277" s="4"/>
      <c r="H277" s="4"/>
      <c r="I277" s="4"/>
    </row>
    <row r="278" spans="5:9" ht="12.75">
      <c r="E278" s="4"/>
      <c r="H278" s="4"/>
      <c r="I278" s="4"/>
    </row>
    <row r="279" spans="5:9" ht="12.75">
      <c r="E279" s="4"/>
      <c r="H279" s="4"/>
      <c r="I279" s="4"/>
    </row>
    <row r="280" spans="5:9" ht="12.75">
      <c r="E280" s="4"/>
      <c r="H280" s="4"/>
      <c r="I280" s="4"/>
    </row>
  </sheetData>
  <sheetProtection/>
  <mergeCells count="11">
    <mergeCell ref="A5:I5"/>
    <mergeCell ref="D112:E112"/>
    <mergeCell ref="A1:I1"/>
    <mergeCell ref="A104:H104"/>
    <mergeCell ref="G112:H112"/>
    <mergeCell ref="A3:A4"/>
    <mergeCell ref="B3:B4"/>
    <mergeCell ref="A54:I54"/>
    <mergeCell ref="C3:E3"/>
    <mergeCell ref="F3:H3"/>
    <mergeCell ref="I3:I4"/>
  </mergeCells>
  <printOptions/>
  <pageMargins left="0.1968503937007874" right="0.2755905511811024" top="0.4724409448818898" bottom="0.5118110236220472" header="0.5118110236220472" footer="0.5118110236220472"/>
  <pageSetup fitToHeight="3" fitToWidth="1" horizontalDpi="600" verticalDpi="600" orientation="portrait" paperSize="9" scale="42" r:id="rId1"/>
  <rowBreaks count="2" manualBreakCount="2">
    <brk id="60" max="8" man="1"/>
    <brk id="10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9"/>
  <sheetViews>
    <sheetView zoomScale="70" zoomScaleNormal="70" zoomScalePageLayoutView="0" workbookViewId="0" topLeftCell="A1">
      <pane xSplit="2" ySplit="5" topLeftCell="C7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86" sqref="D86"/>
    </sheetView>
  </sheetViews>
  <sheetFormatPr defaultColWidth="9.00390625" defaultRowHeight="12.75"/>
  <cols>
    <col min="1" max="1" width="45.25390625" style="3" customWidth="1"/>
    <col min="2" max="2" width="25.25390625" style="3" customWidth="1"/>
    <col min="3" max="3" width="18.25390625" style="3" customWidth="1"/>
    <col min="4" max="4" width="18.375" style="3" customWidth="1"/>
    <col min="5" max="5" width="15.625" style="3" customWidth="1"/>
    <col min="6" max="6" width="18.75390625" style="3" customWidth="1"/>
    <col min="7" max="7" width="17.375" style="3" customWidth="1"/>
    <col min="8" max="8" width="13.875" style="3" customWidth="1"/>
    <col min="9" max="9" width="16.00390625" style="3" customWidth="1"/>
    <col min="10" max="16384" width="9.125" style="3" customWidth="1"/>
  </cols>
  <sheetData>
    <row r="1" spans="1:13" ht="20.25">
      <c r="A1" s="117" t="s">
        <v>242</v>
      </c>
      <c r="B1" s="117"/>
      <c r="C1" s="117"/>
      <c r="D1" s="117"/>
      <c r="E1" s="117"/>
      <c r="F1" s="117"/>
      <c r="G1" s="117"/>
      <c r="H1" s="117"/>
      <c r="I1" s="118"/>
      <c r="J1" s="8"/>
      <c r="K1" s="8"/>
      <c r="L1" s="8"/>
      <c r="M1" s="8"/>
    </row>
    <row r="2" spans="1:13" ht="20.25">
      <c r="A2" s="41"/>
      <c r="B2" s="41"/>
      <c r="C2" s="41"/>
      <c r="D2" s="9"/>
      <c r="E2" s="9"/>
      <c r="F2" s="41"/>
      <c r="G2" s="41"/>
      <c r="H2" s="41"/>
      <c r="I2" s="41"/>
      <c r="J2" s="8"/>
      <c r="K2" s="8"/>
      <c r="L2" s="8"/>
      <c r="M2" s="8"/>
    </row>
    <row r="3" spans="1:9" ht="15.75">
      <c r="A3" s="130" t="s">
        <v>133</v>
      </c>
      <c r="B3" s="130" t="s">
        <v>52</v>
      </c>
      <c r="C3" s="119" t="s">
        <v>217</v>
      </c>
      <c r="D3" s="120"/>
      <c r="E3" s="120"/>
      <c r="F3" s="119" t="s">
        <v>227</v>
      </c>
      <c r="G3" s="120"/>
      <c r="H3" s="120"/>
      <c r="I3" s="123" t="s">
        <v>228</v>
      </c>
    </row>
    <row r="4" spans="1:9" s="26" customFormat="1" ht="47.25">
      <c r="A4" s="131"/>
      <c r="B4" s="131"/>
      <c r="C4" s="21" t="s">
        <v>50</v>
      </c>
      <c r="D4" s="21" t="s">
        <v>240</v>
      </c>
      <c r="E4" s="21" t="s">
        <v>49</v>
      </c>
      <c r="F4" s="21" t="s">
        <v>50</v>
      </c>
      <c r="G4" s="21" t="s">
        <v>240</v>
      </c>
      <c r="H4" s="21" t="s">
        <v>49</v>
      </c>
      <c r="I4" s="124"/>
    </row>
    <row r="5" spans="1:9" s="26" customFormat="1" ht="18.75">
      <c r="A5" s="129" t="s">
        <v>3</v>
      </c>
      <c r="B5" s="129"/>
      <c r="C5" s="129"/>
      <c r="D5" s="129"/>
      <c r="E5" s="129"/>
      <c r="F5" s="129"/>
      <c r="G5" s="129"/>
      <c r="H5" s="129"/>
      <c r="I5" s="132"/>
    </row>
    <row r="6" spans="1:9" s="72" customFormat="1" ht="19.5">
      <c r="A6" s="71" t="s">
        <v>18</v>
      </c>
      <c r="B6" s="106" t="s">
        <v>139</v>
      </c>
      <c r="C6" s="31">
        <f>'консолидированный бюджет'!C7-'районный бюджет'!C6</f>
        <v>332378.1000000001</v>
      </c>
      <c r="D6" s="31">
        <f>'консолидированный бюджет'!D7-'районный бюджет'!D6</f>
        <v>124491.80000000005</v>
      </c>
      <c r="E6" s="84">
        <f>SUM(D6/C6*100)</f>
        <v>37.45487443366456</v>
      </c>
      <c r="F6" s="31">
        <f>'консолидированный бюджет'!F7-'районный бюджет'!F6</f>
        <v>336624.10000000003</v>
      </c>
      <c r="G6" s="31">
        <f>'консолидированный бюджет'!G7-'районный бюджет'!G6</f>
        <v>136059.69999999998</v>
      </c>
      <c r="H6" s="84">
        <f>SUM(G6/F6*100)</f>
        <v>40.418882664669574</v>
      </c>
      <c r="I6" s="84">
        <f>G6/D6%</f>
        <v>109.29209795343944</v>
      </c>
    </row>
    <row r="7" spans="1:9" s="80" customFormat="1" ht="19.5">
      <c r="A7" s="71" t="s">
        <v>235</v>
      </c>
      <c r="B7" s="106" t="s">
        <v>140</v>
      </c>
      <c r="C7" s="31">
        <f>'консолидированный бюджет'!C8-'районный бюджет'!C7</f>
        <v>85770.9</v>
      </c>
      <c r="D7" s="31">
        <f>'консолидированный бюджет'!D8-'районный бюджет'!D7</f>
        <v>37956.69999999998</v>
      </c>
      <c r="E7" s="84">
        <f>E8</f>
        <v>44.25358717233932</v>
      </c>
      <c r="F7" s="31">
        <f>'консолидированный бюджет'!F8-'районный бюджет'!F7</f>
        <v>88295.79999999999</v>
      </c>
      <c r="G7" s="31">
        <f>'консолидированный бюджет'!G8-'районный бюджет'!G7</f>
        <v>40496.100000000006</v>
      </c>
      <c r="H7" s="84">
        <f>H8</f>
        <v>45.86412943764031</v>
      </c>
      <c r="I7" s="84">
        <f>I8</f>
        <v>106.69025494840179</v>
      </c>
    </row>
    <row r="8" spans="1:9" s="81" customFormat="1" ht="18.75">
      <c r="A8" s="30" t="s">
        <v>6</v>
      </c>
      <c r="B8" s="107" t="s">
        <v>141</v>
      </c>
      <c r="C8" s="22">
        <f>'консолидированный бюджет'!C9-'районный бюджет'!C8</f>
        <v>85770.9</v>
      </c>
      <c r="D8" s="22">
        <f>'консолидированный бюджет'!D9-'районный бюджет'!D8</f>
        <v>37956.69999999998</v>
      </c>
      <c r="E8" s="22">
        <f aca="true" t="shared" si="0" ref="E8:E32">SUM(D8/C8*100)</f>
        <v>44.25358717233932</v>
      </c>
      <c r="F8" s="22">
        <f>'консолидированный бюджет'!F9-'районный бюджет'!F8</f>
        <v>88295.79999999999</v>
      </c>
      <c r="G8" s="22">
        <f>'консолидированный бюджет'!G9-'районный бюджет'!G8</f>
        <v>40496.100000000006</v>
      </c>
      <c r="H8" s="22">
        <f aca="true" t="shared" si="1" ref="H8:H24">SUM(G8/F8*100)</f>
        <v>45.86412943764031</v>
      </c>
      <c r="I8" s="22">
        <f aca="true" t="shared" si="2" ref="I8:I26">G8/D8%</f>
        <v>106.69025494840179</v>
      </c>
    </row>
    <row r="9" spans="1:9" s="82" customFormat="1" ht="78">
      <c r="A9" s="29" t="s">
        <v>142</v>
      </c>
      <c r="B9" s="108" t="s">
        <v>143</v>
      </c>
      <c r="C9" s="84">
        <f>C10</f>
        <v>11118.699999999997</v>
      </c>
      <c r="D9" s="84">
        <f>D10</f>
        <v>5759.799999999999</v>
      </c>
      <c r="E9" s="84">
        <f t="shared" si="0"/>
        <v>51.802818674845085</v>
      </c>
      <c r="F9" s="84">
        <f>F10</f>
        <v>12583.000000000004</v>
      </c>
      <c r="G9" s="84">
        <f>G10</f>
        <v>5117.1</v>
      </c>
      <c r="H9" s="84">
        <f t="shared" si="1"/>
        <v>40.66677262973853</v>
      </c>
      <c r="I9" s="84">
        <f t="shared" si="2"/>
        <v>88.8416264453627</v>
      </c>
    </row>
    <row r="10" spans="1:9" s="81" customFormat="1" ht="56.25">
      <c r="A10" s="75" t="s">
        <v>206</v>
      </c>
      <c r="B10" s="107" t="s">
        <v>144</v>
      </c>
      <c r="C10" s="22">
        <f>'консолидированный бюджет'!C11-'районный бюджет'!C10</f>
        <v>11118.699999999997</v>
      </c>
      <c r="D10" s="22">
        <f>'консолидированный бюджет'!D11-'районный бюджет'!D10</f>
        <v>5759.799999999999</v>
      </c>
      <c r="E10" s="22">
        <f t="shared" si="0"/>
        <v>51.802818674845085</v>
      </c>
      <c r="F10" s="22">
        <f>'консолидированный бюджет'!F11-'районный бюджет'!F10</f>
        <v>12583.000000000004</v>
      </c>
      <c r="G10" s="22">
        <f>'консолидированный бюджет'!G11-'районный бюджет'!G10</f>
        <v>5117.1</v>
      </c>
      <c r="H10" s="22">
        <f t="shared" si="1"/>
        <v>40.66677262973853</v>
      </c>
      <c r="I10" s="22">
        <f t="shared" si="2"/>
        <v>88.8416264453627</v>
      </c>
    </row>
    <row r="11" spans="1:9" s="82" customFormat="1" ht="19.5">
      <c r="A11" s="29" t="s">
        <v>145</v>
      </c>
      <c r="B11" s="108" t="s">
        <v>146</v>
      </c>
      <c r="C11" s="84">
        <f>SUM(C12:C12)</f>
        <v>5492.699999999999</v>
      </c>
      <c r="D11" s="84">
        <f>SUM(D12:D12)</f>
        <v>5266.3</v>
      </c>
      <c r="E11" s="84">
        <f t="shared" si="0"/>
        <v>95.87816556520475</v>
      </c>
      <c r="F11" s="84">
        <f>SUM(F12:F12)</f>
        <v>5707.9</v>
      </c>
      <c r="G11" s="84">
        <f>SUM(G12:G12)</f>
        <v>5852.299999999999</v>
      </c>
      <c r="H11" s="84">
        <f t="shared" si="1"/>
        <v>102.52982708176386</v>
      </c>
      <c r="I11" s="84">
        <f t="shared" si="2"/>
        <v>111.12735696789015</v>
      </c>
    </row>
    <row r="12" spans="1:9" s="81" customFormat="1" ht="37.5">
      <c r="A12" s="30" t="s">
        <v>19</v>
      </c>
      <c r="B12" s="107" t="s">
        <v>148</v>
      </c>
      <c r="C12" s="22">
        <f>'консолидированный бюджет'!C14-'районный бюджет'!C13</f>
        <v>5492.699999999999</v>
      </c>
      <c r="D12" s="22">
        <f>'консолидированный бюджет'!D14-'районный бюджет'!D13</f>
        <v>5266.3</v>
      </c>
      <c r="E12" s="22">
        <f t="shared" si="0"/>
        <v>95.87816556520475</v>
      </c>
      <c r="F12" s="22">
        <f>'консолидированный бюджет'!F14-'районный бюджет'!F13</f>
        <v>5707.9</v>
      </c>
      <c r="G12" s="22">
        <f>'консолидированный бюджет'!G14-'районный бюджет'!G13</f>
        <v>5852.299999999999</v>
      </c>
      <c r="H12" s="22">
        <f t="shared" si="1"/>
        <v>102.52982708176386</v>
      </c>
      <c r="I12" s="22">
        <f t="shared" si="2"/>
        <v>111.12735696789015</v>
      </c>
    </row>
    <row r="13" spans="1:9" s="82" customFormat="1" ht="19.5">
      <c r="A13" s="29" t="s">
        <v>150</v>
      </c>
      <c r="B13" s="108" t="s">
        <v>151</v>
      </c>
      <c r="C13" s="84">
        <f>SUM(C14:C15)</f>
        <v>75709.1</v>
      </c>
      <c r="D13" s="84">
        <f>SUM(D14:D15)</f>
        <v>16675.2</v>
      </c>
      <c r="E13" s="31">
        <f t="shared" si="0"/>
        <v>22.025357585812007</v>
      </c>
      <c r="F13" s="84">
        <f>SUM(F14:F15)</f>
        <v>77133.7</v>
      </c>
      <c r="G13" s="84">
        <f>SUM(G14:G15)</f>
        <v>16306.5</v>
      </c>
      <c r="H13" s="31">
        <f t="shared" si="1"/>
        <v>21.14056501892169</v>
      </c>
      <c r="I13" s="31">
        <f t="shared" si="2"/>
        <v>97.7889320667818</v>
      </c>
    </row>
    <row r="14" spans="1:9" s="81" customFormat="1" ht="18.75">
      <c r="A14" s="30" t="s">
        <v>47</v>
      </c>
      <c r="B14" s="107" t="s">
        <v>152</v>
      </c>
      <c r="C14" s="22">
        <f>'консолидированный бюджет'!C17</f>
        <v>29171</v>
      </c>
      <c r="D14" s="22">
        <f>'консолидированный бюджет'!D17</f>
        <v>4444</v>
      </c>
      <c r="E14" s="22">
        <f t="shared" si="0"/>
        <v>15.234308045661788</v>
      </c>
      <c r="F14" s="22">
        <f>'консолидированный бюджет'!F17</f>
        <v>32001</v>
      </c>
      <c r="G14" s="22">
        <f>'консолидированный бюджет'!G17</f>
        <v>3682.5</v>
      </c>
      <c r="H14" s="22">
        <f t="shared" si="1"/>
        <v>11.507452892097122</v>
      </c>
      <c r="I14" s="22">
        <f t="shared" si="2"/>
        <v>82.86453645364537</v>
      </c>
    </row>
    <row r="15" spans="1:9" s="81" customFormat="1" ht="18.75">
      <c r="A15" s="30" t="s">
        <v>8</v>
      </c>
      <c r="B15" s="107" t="s">
        <v>153</v>
      </c>
      <c r="C15" s="22">
        <f>'консолидированный бюджет'!C18</f>
        <v>46538.1</v>
      </c>
      <c r="D15" s="22">
        <f>'консолидированный бюджет'!D18</f>
        <v>12231.2</v>
      </c>
      <c r="E15" s="22">
        <f t="shared" si="0"/>
        <v>26.2821215305309</v>
      </c>
      <c r="F15" s="22">
        <f>'консолидированный бюджет'!F18</f>
        <v>45132.7</v>
      </c>
      <c r="G15" s="22">
        <f>'консолидированный бюджет'!G18</f>
        <v>12624</v>
      </c>
      <c r="H15" s="22">
        <f t="shared" si="1"/>
        <v>27.970850403366075</v>
      </c>
      <c r="I15" s="22">
        <f t="shared" si="2"/>
        <v>103.21145921904636</v>
      </c>
    </row>
    <row r="16" spans="1:9" s="82" customFormat="1" ht="19.5">
      <c r="A16" s="29" t="s">
        <v>7</v>
      </c>
      <c r="B16" s="108" t="s">
        <v>154</v>
      </c>
      <c r="C16" s="84">
        <f>SUM(C17:C17)</f>
        <v>85.4</v>
      </c>
      <c r="D16" s="84">
        <f>SUM(D17:D17)</f>
        <v>75.3</v>
      </c>
      <c r="E16" s="84">
        <f t="shared" si="0"/>
        <v>88.17330210772832</v>
      </c>
      <c r="F16" s="84">
        <f>SUM(F17:F17)</f>
        <v>69</v>
      </c>
      <c r="G16" s="84">
        <f>SUM(G17:G17)</f>
        <v>18.4</v>
      </c>
      <c r="H16" s="84">
        <f>SUM(G16/F16*100)</f>
        <v>26.666666666666668</v>
      </c>
      <c r="I16" s="84">
        <f>G16/D16%</f>
        <v>24.43559096945551</v>
      </c>
    </row>
    <row r="17" spans="1:9" s="81" customFormat="1" ht="112.5">
      <c r="A17" s="75" t="s">
        <v>208</v>
      </c>
      <c r="B17" s="107" t="s">
        <v>156</v>
      </c>
      <c r="C17" s="85">
        <f>'консолидированный бюджет'!C21</f>
        <v>85.4</v>
      </c>
      <c r="D17" s="85">
        <f>'консолидированный бюджет'!D21</f>
        <v>75.3</v>
      </c>
      <c r="E17" s="22">
        <f>SUM(D17/C17*100)</f>
        <v>88.17330210772832</v>
      </c>
      <c r="F17" s="85">
        <f>'консолидированный бюджет'!F21</f>
        <v>69</v>
      </c>
      <c r="G17" s="85">
        <f>'консолидированный бюджет'!G21</f>
        <v>18.4</v>
      </c>
      <c r="H17" s="22">
        <f>SUM(G17/F17*100)</f>
        <v>26.666666666666668</v>
      </c>
      <c r="I17" s="22">
        <f>G17/D17%</f>
        <v>24.43559096945551</v>
      </c>
    </row>
    <row r="18" spans="1:9" s="82" customFormat="1" ht="39">
      <c r="A18" s="29" t="s">
        <v>13</v>
      </c>
      <c r="B18" s="108" t="s">
        <v>157</v>
      </c>
      <c r="C18" s="84">
        <f>SUM(C19:C20)</f>
        <v>2818</v>
      </c>
      <c r="D18" s="84">
        <f>SUM(D19:D20)</f>
        <v>2015.4</v>
      </c>
      <c r="E18" s="84">
        <f t="shared" si="0"/>
        <v>71.51880766501066</v>
      </c>
      <c r="F18" s="84">
        <f>SUM(F19:F20)</f>
        <v>3069.2</v>
      </c>
      <c r="G18" s="84">
        <f>SUM(G19:G20)</f>
        <v>1971.2999999999997</v>
      </c>
      <c r="H18" s="84">
        <f t="shared" si="1"/>
        <v>64.22846344324253</v>
      </c>
      <c r="I18" s="84">
        <f t="shared" si="2"/>
        <v>97.81184876451323</v>
      </c>
    </row>
    <row r="19" spans="1:9" s="81" customFormat="1" ht="206.25">
      <c r="A19" s="75" t="s">
        <v>158</v>
      </c>
      <c r="B19" s="107" t="s">
        <v>159</v>
      </c>
      <c r="C19" s="22">
        <f>'консолидированный бюджет'!C24-'районный бюджет'!C19</f>
        <v>2025</v>
      </c>
      <c r="D19" s="22">
        <f>'консолидированный бюджет'!D24-'районный бюджет'!D19</f>
        <v>1988.9</v>
      </c>
      <c r="E19" s="22">
        <f t="shared" si="0"/>
        <v>98.21728395061729</v>
      </c>
      <c r="F19" s="22">
        <f>'консолидированный бюджет'!F24-'районный бюджет'!F19</f>
        <v>2026.1999999999998</v>
      </c>
      <c r="G19" s="22">
        <f>'консолидированный бюджет'!G24-'районный бюджет'!G19</f>
        <v>1410.7999999999997</v>
      </c>
      <c r="H19" s="22">
        <f t="shared" si="1"/>
        <v>69.6278748396012</v>
      </c>
      <c r="I19" s="22">
        <f t="shared" si="2"/>
        <v>70.93368193473778</v>
      </c>
    </row>
    <row r="20" spans="1:9" s="81" customFormat="1" ht="168.75">
      <c r="A20" s="75" t="s">
        <v>162</v>
      </c>
      <c r="B20" s="107" t="s">
        <v>163</v>
      </c>
      <c r="C20" s="22">
        <f>'консолидированный бюджет'!C26-'районный бюджет'!C21</f>
        <v>793</v>
      </c>
      <c r="D20" s="22">
        <f>'консолидированный бюджет'!D26-'районный бюджет'!D21</f>
        <v>26.5</v>
      </c>
      <c r="E20" s="22">
        <f t="shared" si="0"/>
        <v>3.3417402269861283</v>
      </c>
      <c r="F20" s="22">
        <f>'консолидированный бюджет'!F26-'районный бюджет'!F21</f>
        <v>1043</v>
      </c>
      <c r="G20" s="22">
        <f>'консолидированный бюджет'!G26-'районный бюджет'!G21</f>
        <v>560.5</v>
      </c>
      <c r="H20" s="22">
        <f>SUM(G20/F20*100)</f>
        <v>53.7392138063279</v>
      </c>
      <c r="I20" s="22">
        <f>G20/D20%</f>
        <v>2115.094339622641</v>
      </c>
    </row>
    <row r="21" spans="1:9" s="82" customFormat="1" ht="58.5">
      <c r="A21" s="77" t="s">
        <v>167</v>
      </c>
      <c r="B21" s="108" t="s">
        <v>168</v>
      </c>
      <c r="C21" s="84">
        <f>SUM(C22:C23)</f>
        <v>148255.9</v>
      </c>
      <c r="D21" s="84">
        <f>SUM(D22:D23)</f>
        <v>54813.1</v>
      </c>
      <c r="E21" s="22">
        <f t="shared" si="0"/>
        <v>36.97195187510244</v>
      </c>
      <c r="F21" s="84">
        <f>SUM(F22:F23)</f>
        <v>148276.6</v>
      </c>
      <c r="G21" s="84">
        <f>SUM(G22:G23)</f>
        <v>64934</v>
      </c>
      <c r="H21" s="22">
        <f>SUM(G21/F21*100)</f>
        <v>43.79247973044971</v>
      </c>
      <c r="I21" s="22">
        <f>G21/D21%</f>
        <v>118.46438168977855</v>
      </c>
    </row>
    <row r="22" spans="1:9" s="81" customFormat="1" ht="18.75">
      <c r="A22" s="30" t="s">
        <v>9</v>
      </c>
      <c r="B22" s="107" t="s">
        <v>169</v>
      </c>
      <c r="C22" s="22">
        <f>'консолидированный бюджет'!C30-'районный бюджет'!C25</f>
        <v>148228.6</v>
      </c>
      <c r="D22" s="22">
        <f>'консолидированный бюджет'!D30-'районный бюджет'!D25</f>
        <v>54777.5</v>
      </c>
      <c r="E22" s="22">
        <f t="shared" si="0"/>
        <v>36.95474422614799</v>
      </c>
      <c r="F22" s="22">
        <f>'консолидированный бюджет'!F30-'районный бюджет'!F25</f>
        <v>148228.6</v>
      </c>
      <c r="G22" s="22">
        <f>'консолидированный бюджет'!G30-'районный бюджет'!G25</f>
        <v>64934</v>
      </c>
      <c r="H22" s="22">
        <f>SUM(G22/F22*100)</f>
        <v>43.80666079285644</v>
      </c>
      <c r="I22" s="22">
        <f>G22/D22%</f>
        <v>118.54137191365068</v>
      </c>
    </row>
    <row r="23" spans="1:9" s="81" customFormat="1" ht="37.5">
      <c r="A23" s="30" t="s">
        <v>170</v>
      </c>
      <c r="B23" s="107" t="s">
        <v>171</v>
      </c>
      <c r="C23" s="22">
        <f>'консолидированный бюджет'!C31-'районный бюджет'!C26</f>
        <v>27.3</v>
      </c>
      <c r="D23" s="22">
        <f>'консолидированный бюджет'!D31-'районный бюджет'!D26</f>
        <v>35.599999999999994</v>
      </c>
      <c r="E23" s="22">
        <f t="shared" si="0"/>
        <v>130.4029304029304</v>
      </c>
      <c r="F23" s="22">
        <f>'консолидированный бюджет'!F31-'районный бюджет'!F26</f>
        <v>48</v>
      </c>
      <c r="G23" s="22">
        <f>'консолидированный бюджет'!G31-'районный бюджет'!G26</f>
        <v>0</v>
      </c>
      <c r="H23" s="22">
        <f>SUM(G23/F23*100)</f>
        <v>0</v>
      </c>
      <c r="I23" s="22">
        <f>G23/D23%</f>
        <v>0</v>
      </c>
    </row>
    <row r="24" spans="1:9" s="83" customFormat="1" ht="58.5">
      <c r="A24" s="29" t="s">
        <v>10</v>
      </c>
      <c r="B24" s="108" t="s">
        <v>172</v>
      </c>
      <c r="C24" s="84">
        <f>SUM(C25:C26)</f>
        <v>3026.8999999999955</v>
      </c>
      <c r="D24" s="84">
        <f>SUM(D25:D26)</f>
        <v>1847.9</v>
      </c>
      <c r="E24" s="84">
        <f>SUM(D24/C24*100)</f>
        <v>61.049258317090185</v>
      </c>
      <c r="F24" s="84">
        <f>SUM(F25:F26)</f>
        <v>1488.9</v>
      </c>
      <c r="G24" s="84">
        <f>SUM(G25:G26)</f>
        <v>1232.3999999999996</v>
      </c>
      <c r="H24" s="84">
        <f t="shared" si="1"/>
        <v>82.77251662301025</v>
      </c>
      <c r="I24" s="84">
        <f t="shared" si="2"/>
        <v>66.69192055847176</v>
      </c>
    </row>
    <row r="25" spans="1:9" s="83" customFormat="1" ht="168.75">
      <c r="A25" s="75" t="s">
        <v>173</v>
      </c>
      <c r="B25" s="107" t="s">
        <v>174</v>
      </c>
      <c r="C25" s="22">
        <f>'консолидированный бюджет'!C33-'районный бюджет'!C28</f>
        <v>857.2999999999956</v>
      </c>
      <c r="D25" s="22">
        <f>'консолидированный бюджет'!D33-'районный бюджет'!D28</f>
        <v>566.3000000000001</v>
      </c>
      <c r="E25" s="22">
        <f t="shared" si="0"/>
        <v>66.05622302577895</v>
      </c>
      <c r="F25" s="54">
        <f>'консолидированный бюджет'!F33-'районный бюджет'!F28</f>
        <v>0</v>
      </c>
      <c r="G25" s="54">
        <f>'консолидированный бюджет'!G33-'районный бюджет'!G28</f>
        <v>0.09999999999990905</v>
      </c>
      <c r="H25" s="22"/>
      <c r="I25" s="22">
        <f t="shared" si="2"/>
        <v>0.017658484901979347</v>
      </c>
    </row>
    <row r="26" spans="1:9" s="81" customFormat="1" ht="75">
      <c r="A26" s="75" t="s">
        <v>175</v>
      </c>
      <c r="B26" s="107" t="s">
        <v>176</v>
      </c>
      <c r="C26" s="22">
        <f>'консолидированный бюджет'!C34-'районный бюджет'!C29</f>
        <v>2169.6</v>
      </c>
      <c r="D26" s="22">
        <f>'консолидированный бюджет'!D34-'районный бюджет'!D29</f>
        <v>1281.6</v>
      </c>
      <c r="E26" s="22">
        <f t="shared" si="0"/>
        <v>59.070796460176986</v>
      </c>
      <c r="F26" s="22">
        <f>'консолидированный бюджет'!F34-'районный бюджет'!F29</f>
        <v>1488.9</v>
      </c>
      <c r="G26" s="22">
        <f>'консолидированный бюджет'!G34-'районный бюджет'!G29</f>
        <v>1232.2999999999997</v>
      </c>
      <c r="H26" s="22">
        <f>SUM(G26/F26*100)</f>
        <v>82.76580025522196</v>
      </c>
      <c r="I26" s="22">
        <f t="shared" si="2"/>
        <v>96.15324594257177</v>
      </c>
    </row>
    <row r="27" spans="1:9" s="74" customFormat="1" ht="39">
      <c r="A27" s="29" t="s">
        <v>43</v>
      </c>
      <c r="B27" s="103" t="s">
        <v>177</v>
      </c>
      <c r="C27" s="84">
        <f aca="true" t="shared" si="3" ref="C27:I27">C28</f>
        <v>0</v>
      </c>
      <c r="D27" s="84">
        <f t="shared" si="3"/>
        <v>0</v>
      </c>
      <c r="E27" s="84">
        <f t="shared" si="3"/>
        <v>0</v>
      </c>
      <c r="F27" s="84">
        <f t="shared" si="3"/>
        <v>0</v>
      </c>
      <c r="G27" s="84">
        <f t="shared" si="3"/>
        <v>1</v>
      </c>
      <c r="H27" s="84">
        <f t="shared" si="3"/>
        <v>0</v>
      </c>
      <c r="I27" s="84">
        <f t="shared" si="3"/>
        <v>0</v>
      </c>
    </row>
    <row r="28" spans="1:9" s="26" customFormat="1" ht="93.75">
      <c r="A28" s="30" t="s">
        <v>178</v>
      </c>
      <c r="B28" s="104" t="s">
        <v>179</v>
      </c>
      <c r="C28" s="22">
        <v>0</v>
      </c>
      <c r="D28" s="22">
        <v>0</v>
      </c>
      <c r="E28" s="22"/>
      <c r="F28" s="22">
        <v>0</v>
      </c>
      <c r="G28" s="22">
        <v>1</v>
      </c>
      <c r="H28" s="22"/>
      <c r="I28" s="22"/>
    </row>
    <row r="29" spans="1:9" s="83" customFormat="1" ht="39">
      <c r="A29" s="29" t="s">
        <v>41</v>
      </c>
      <c r="B29" s="108" t="s">
        <v>180</v>
      </c>
      <c r="C29" s="84">
        <f>SUM(C30:C32)</f>
        <v>100.5</v>
      </c>
      <c r="D29" s="84">
        <f>SUM(D30:D32)</f>
        <v>70.10000000000014</v>
      </c>
      <c r="E29" s="22">
        <f t="shared" si="0"/>
        <v>69.75124378109466</v>
      </c>
      <c r="F29" s="84">
        <f>SUM(F30:F32)</f>
        <v>0</v>
      </c>
      <c r="G29" s="84">
        <f>SUM(G30:G32)</f>
        <v>58.6</v>
      </c>
      <c r="H29" s="22" t="e">
        <f>SUM(G29/F29*100)</f>
        <v>#DIV/0!</v>
      </c>
      <c r="I29" s="22">
        <f aca="true" t="shared" si="4" ref="I29:I42">G29/D29%</f>
        <v>83.5948644793151</v>
      </c>
    </row>
    <row r="30" spans="1:9" s="26" customFormat="1" ht="243.75">
      <c r="A30" s="116" t="s">
        <v>233</v>
      </c>
      <c r="B30" s="105" t="s">
        <v>232</v>
      </c>
      <c r="C30" s="22">
        <v>0</v>
      </c>
      <c r="D30" s="22">
        <v>0</v>
      </c>
      <c r="E30" s="22"/>
      <c r="F30" s="22">
        <v>0</v>
      </c>
      <c r="G30" s="22">
        <v>4.6</v>
      </c>
      <c r="H30" s="22"/>
      <c r="I30" s="22"/>
    </row>
    <row r="31" spans="1:9" s="26" customFormat="1" ht="37.5">
      <c r="A31" s="75" t="s">
        <v>231</v>
      </c>
      <c r="B31" s="105" t="s">
        <v>234</v>
      </c>
      <c r="C31" s="22">
        <v>0</v>
      </c>
      <c r="D31" s="22">
        <v>0</v>
      </c>
      <c r="E31" s="22"/>
      <c r="F31" s="22">
        <v>0</v>
      </c>
      <c r="G31" s="22">
        <v>54</v>
      </c>
      <c r="H31" s="22"/>
      <c r="I31" s="22"/>
    </row>
    <row r="32" spans="1:9" s="81" customFormat="1" ht="56.25">
      <c r="A32" s="75" t="s">
        <v>197</v>
      </c>
      <c r="B32" s="79" t="s">
        <v>198</v>
      </c>
      <c r="C32" s="22">
        <f>'консолидированный бюджет'!C50-'районный бюджет'!C43</f>
        <v>100.5</v>
      </c>
      <c r="D32" s="22">
        <f>'консолидированный бюджет'!D50-'районный бюджет'!D43</f>
        <v>70.10000000000014</v>
      </c>
      <c r="E32" s="22">
        <f t="shared" si="0"/>
        <v>69.75124378109466</v>
      </c>
      <c r="F32" s="22">
        <f>'консолидированный бюджет'!F50-'районный бюджет'!F43</f>
        <v>0</v>
      </c>
      <c r="G32" s="22">
        <f>'консолидированный бюджет'!G50-'районный бюджет'!G43</f>
        <v>0</v>
      </c>
      <c r="H32" s="22"/>
      <c r="I32" s="22">
        <f t="shared" si="4"/>
        <v>0</v>
      </c>
    </row>
    <row r="33" spans="1:9" s="82" customFormat="1" ht="19.5">
      <c r="A33" s="29" t="s">
        <v>11</v>
      </c>
      <c r="B33" s="108" t="s">
        <v>199</v>
      </c>
      <c r="C33" s="110">
        <f>C34</f>
        <v>0</v>
      </c>
      <c r="D33" s="110">
        <f>D34</f>
        <v>3.8</v>
      </c>
      <c r="E33" s="110"/>
      <c r="F33" s="22">
        <f>'консолидированный бюджет'!F51-'районный бюджет'!F44</f>
        <v>0</v>
      </c>
      <c r="G33" s="22">
        <f>'консолидированный бюджет'!G51-'районный бюджет'!G44</f>
        <v>0.19999999999999996</v>
      </c>
      <c r="H33" s="110"/>
      <c r="I33" s="22"/>
    </row>
    <row r="34" spans="1:9" s="81" customFormat="1" ht="18.75">
      <c r="A34" s="30" t="s">
        <v>200</v>
      </c>
      <c r="B34" s="107" t="s">
        <v>201</v>
      </c>
      <c r="C34" s="22">
        <v>0</v>
      </c>
      <c r="D34" s="22">
        <v>3.8</v>
      </c>
      <c r="E34" s="22"/>
      <c r="F34" s="22">
        <f>'консолидированный бюджет'!F52-'районный бюджет'!F45</f>
        <v>0</v>
      </c>
      <c r="G34" s="22">
        <f>'консолидированный бюджет'!G52-'районный бюджет'!G45</f>
        <v>0.19999999999999996</v>
      </c>
      <c r="H34" s="22"/>
      <c r="I34" s="22"/>
    </row>
    <row r="35" spans="1:9" s="26" customFormat="1" ht="37.5">
      <c r="A35" s="66" t="s">
        <v>4</v>
      </c>
      <c r="B35" s="53" t="s">
        <v>130</v>
      </c>
      <c r="C35" s="31">
        <f>SUM(C36:C43)</f>
        <v>152413.50000000003</v>
      </c>
      <c r="D35" s="31">
        <f>SUM(D36:D43)</f>
        <v>9544.400000000001</v>
      </c>
      <c r="E35" s="31">
        <f>SUM(D35/C35*100)</f>
        <v>6.2621749385717145</v>
      </c>
      <c r="F35" s="31">
        <f>SUM(F36:F43)</f>
        <v>178356.7</v>
      </c>
      <c r="G35" s="31">
        <f>SUM(G36:G43)</f>
        <v>15993.9</v>
      </c>
      <c r="H35" s="31">
        <f>SUM(G35/F35*100)</f>
        <v>8.967367079565836</v>
      </c>
      <c r="I35" s="31">
        <f t="shared" si="4"/>
        <v>167.57365575625494</v>
      </c>
    </row>
    <row r="36" spans="1:9" s="26" customFormat="1" ht="18.75">
      <c r="A36" s="30" t="s">
        <v>44</v>
      </c>
      <c r="B36" s="51" t="s">
        <v>221</v>
      </c>
      <c r="C36" s="22">
        <v>5036.1</v>
      </c>
      <c r="D36" s="22">
        <v>2394</v>
      </c>
      <c r="E36" s="22">
        <f aca="true" t="shared" si="5" ref="E36:E42">SUM(D36/C36*100)</f>
        <v>47.53678441651277</v>
      </c>
      <c r="F36" s="22">
        <v>5207.7</v>
      </c>
      <c r="G36" s="22">
        <v>2604</v>
      </c>
      <c r="H36" s="22">
        <f>SUM(G36/F36*100)</f>
        <v>50.00288035025059</v>
      </c>
      <c r="I36" s="22">
        <f t="shared" si="4"/>
        <v>108.7719298245614</v>
      </c>
    </row>
    <row r="37" spans="1:9" s="26" customFormat="1" ht="18.75">
      <c r="A37" s="30" t="s">
        <v>46</v>
      </c>
      <c r="B37" s="51" t="s">
        <v>222</v>
      </c>
      <c r="C37" s="52">
        <v>31936.3</v>
      </c>
      <c r="D37" s="52"/>
      <c r="E37" s="22">
        <f t="shared" si="5"/>
        <v>0</v>
      </c>
      <c r="F37" s="52">
        <v>152037</v>
      </c>
      <c r="G37" s="52">
        <v>9628.9</v>
      </c>
      <c r="H37" s="22">
        <f aca="true" t="shared" si="6" ref="H37:H42">SUM(G37/F37*100)</f>
        <v>6.33326098252399</v>
      </c>
      <c r="I37" s="22">
        <v>0</v>
      </c>
    </row>
    <row r="38" spans="1:9" s="26" customFormat="1" ht="18.75">
      <c r="A38" s="30" t="s">
        <v>45</v>
      </c>
      <c r="B38" s="51" t="s">
        <v>223</v>
      </c>
      <c r="C38" s="22">
        <v>2487.5</v>
      </c>
      <c r="D38" s="22">
        <v>1048.9</v>
      </c>
      <c r="E38" s="22">
        <f t="shared" si="5"/>
        <v>42.16683417085427</v>
      </c>
      <c r="F38" s="22">
        <v>2187</v>
      </c>
      <c r="G38" s="22">
        <v>919.8</v>
      </c>
      <c r="H38" s="22">
        <f t="shared" si="6"/>
        <v>42.05761316872428</v>
      </c>
      <c r="I38" s="22">
        <f t="shared" si="4"/>
        <v>87.6918676708933</v>
      </c>
    </row>
    <row r="39" spans="1:9" s="26" customFormat="1" ht="18.75">
      <c r="A39" s="30" t="s">
        <v>15</v>
      </c>
      <c r="B39" s="51" t="s">
        <v>224</v>
      </c>
      <c r="C39" s="22">
        <v>112380.3</v>
      </c>
      <c r="D39" s="22">
        <v>5596.8</v>
      </c>
      <c r="E39" s="22">
        <f t="shared" si="5"/>
        <v>4.980232300501067</v>
      </c>
      <c r="F39" s="22">
        <v>17359</v>
      </c>
      <c r="G39" s="22">
        <v>2815</v>
      </c>
      <c r="H39" s="22">
        <f t="shared" si="6"/>
        <v>16.216371910824357</v>
      </c>
      <c r="I39" s="22">
        <f t="shared" si="4"/>
        <v>50.29659805603202</v>
      </c>
    </row>
    <row r="40" spans="1:9" s="26" customFormat="1" ht="18.75">
      <c r="A40" s="30" t="s">
        <v>17</v>
      </c>
      <c r="B40" s="51" t="s">
        <v>220</v>
      </c>
      <c r="C40" s="22">
        <v>19.6</v>
      </c>
      <c r="D40" s="22"/>
      <c r="E40" s="22">
        <f t="shared" si="5"/>
        <v>0</v>
      </c>
      <c r="F40" s="22">
        <v>1040.9</v>
      </c>
      <c r="G40" s="22"/>
      <c r="H40" s="22">
        <f t="shared" si="6"/>
        <v>0</v>
      </c>
      <c r="I40" s="22">
        <v>0</v>
      </c>
    </row>
    <row r="41" spans="1:9" s="26" customFormat="1" ht="18.75">
      <c r="A41" s="30" t="s">
        <v>17</v>
      </c>
      <c r="B41" s="51" t="s">
        <v>138</v>
      </c>
      <c r="C41" s="22">
        <v>49</v>
      </c>
      <c r="D41" s="22"/>
      <c r="E41" s="22">
        <f t="shared" si="5"/>
        <v>0</v>
      </c>
      <c r="F41" s="22">
        <v>524.9</v>
      </c>
      <c r="G41" s="22">
        <v>26</v>
      </c>
      <c r="H41" s="22">
        <f t="shared" si="6"/>
        <v>4.953324442751001</v>
      </c>
      <c r="I41" s="22">
        <v>0</v>
      </c>
    </row>
    <row r="42" spans="1:9" s="26" customFormat="1" ht="37.5">
      <c r="A42" s="10" t="s">
        <v>20</v>
      </c>
      <c r="B42" s="51" t="s">
        <v>131</v>
      </c>
      <c r="C42" s="22">
        <v>504.7</v>
      </c>
      <c r="D42" s="22">
        <v>504.7</v>
      </c>
      <c r="E42" s="22">
        <f t="shared" si="5"/>
        <v>100</v>
      </c>
      <c r="F42" s="22">
        <v>0.2</v>
      </c>
      <c r="G42" s="22">
        <v>0.2</v>
      </c>
      <c r="H42" s="22">
        <f t="shared" si="6"/>
        <v>100</v>
      </c>
      <c r="I42" s="22">
        <f t="shared" si="4"/>
        <v>0.03962750148603131</v>
      </c>
    </row>
    <row r="43" spans="1:9" s="26" customFormat="1" ht="37.5">
      <c r="A43" s="10" t="s">
        <v>16</v>
      </c>
      <c r="B43" s="51" t="s">
        <v>132</v>
      </c>
      <c r="C43" s="22"/>
      <c r="D43" s="22"/>
      <c r="E43" s="22"/>
      <c r="F43" s="22"/>
      <c r="G43" s="22"/>
      <c r="H43" s="22">
        <v>0</v>
      </c>
      <c r="I43" s="22">
        <v>0</v>
      </c>
    </row>
    <row r="44" spans="1:9" s="26" customFormat="1" ht="18.75">
      <c r="A44" s="28" t="s">
        <v>31</v>
      </c>
      <c r="B44" s="28"/>
      <c r="C44" s="97">
        <f>SUM(C6+C35)</f>
        <v>484791.6000000001</v>
      </c>
      <c r="D44" s="97">
        <f>SUM(D6+D35)</f>
        <v>134036.20000000004</v>
      </c>
      <c r="E44" s="31">
        <f>SUM(D44/C44*100)</f>
        <v>27.6482100762472</v>
      </c>
      <c r="F44" s="97">
        <f>SUM(F6+F35)</f>
        <v>514980.80000000005</v>
      </c>
      <c r="G44" s="97">
        <f>SUM(G6+G35)</f>
        <v>152053.59999999998</v>
      </c>
      <c r="H44" s="31">
        <f>SUM(G44/F44*100)</f>
        <v>29.526071651603313</v>
      </c>
      <c r="I44" s="31">
        <f>G44/D44%</f>
        <v>113.44218949806093</v>
      </c>
    </row>
    <row r="45" spans="1:9" s="26" customFormat="1" ht="18.75">
      <c r="A45" s="129" t="s">
        <v>5</v>
      </c>
      <c r="B45" s="129"/>
      <c r="C45" s="129"/>
      <c r="D45" s="129"/>
      <c r="E45" s="129"/>
      <c r="F45" s="129"/>
      <c r="G45" s="129"/>
      <c r="H45" s="129"/>
      <c r="I45" s="132"/>
    </row>
    <row r="46" spans="1:9" s="26" customFormat="1" ht="18.75">
      <c r="A46" s="47" t="s">
        <v>21</v>
      </c>
      <c r="B46" s="48" t="s">
        <v>53</v>
      </c>
      <c r="C46" s="59">
        <f>SUM(C47:C53)</f>
        <v>51198.99999999999</v>
      </c>
      <c r="D46" s="59">
        <f>SUM(D47:D53)</f>
        <v>20278.999999999996</v>
      </c>
      <c r="E46" s="59">
        <f>SUM(D46/C46*100)</f>
        <v>39.60819547256782</v>
      </c>
      <c r="F46" s="59">
        <f>SUM(F47:F53)</f>
        <v>50315.9</v>
      </c>
      <c r="G46" s="59">
        <f>SUM(G47:G53)</f>
        <v>19707.2</v>
      </c>
      <c r="H46" s="59">
        <f>SUM(G46/F46*100)</f>
        <v>39.16694325253051</v>
      </c>
      <c r="I46" s="59">
        <f>G46/D46%</f>
        <v>97.18033433601265</v>
      </c>
    </row>
    <row r="47" spans="1:9" s="26" customFormat="1" ht="75">
      <c r="A47" s="13" t="s">
        <v>54</v>
      </c>
      <c r="B47" s="51" t="s">
        <v>55</v>
      </c>
      <c r="C47" s="90">
        <v>9112.3</v>
      </c>
      <c r="D47" s="92">
        <v>3761.2</v>
      </c>
      <c r="E47" s="54">
        <f>SUM(D47/C47*100)</f>
        <v>41.27607738990156</v>
      </c>
      <c r="F47" s="90">
        <v>8633.1</v>
      </c>
      <c r="G47" s="92">
        <v>3288.5</v>
      </c>
      <c r="H47" s="54">
        <f>SUM(G47/F47*100)</f>
        <v>38.09176309784434</v>
      </c>
      <c r="I47" s="54">
        <f>G47/D47%</f>
        <v>87.43220248856748</v>
      </c>
    </row>
    <row r="48" spans="1:9" s="26" customFormat="1" ht="112.5">
      <c r="A48" s="13" t="s">
        <v>56</v>
      </c>
      <c r="B48" s="51" t="s">
        <v>57</v>
      </c>
      <c r="C48" s="90">
        <v>4777.5</v>
      </c>
      <c r="D48" s="92">
        <v>1876.6</v>
      </c>
      <c r="E48" s="54">
        <f>SUM(D48/C48*100)</f>
        <v>39.27995813710099</v>
      </c>
      <c r="F48" s="90">
        <v>4760.8</v>
      </c>
      <c r="G48" s="92">
        <v>1685.3</v>
      </c>
      <c r="H48" s="54">
        <f>SUM(G48/F48*100)</f>
        <v>35.39951268694337</v>
      </c>
      <c r="I48" s="54">
        <f>G48/D48%</f>
        <v>89.80603218586806</v>
      </c>
    </row>
    <row r="49" spans="1:9" s="26" customFormat="1" ht="112.5">
      <c r="A49" s="13" t="s">
        <v>58</v>
      </c>
      <c r="B49" s="51" t="s">
        <v>59</v>
      </c>
      <c r="C49" s="90">
        <v>32196.2</v>
      </c>
      <c r="D49" s="92">
        <v>12879.4</v>
      </c>
      <c r="E49" s="54">
        <f>SUM(D49/C49*100)</f>
        <v>40.002857480075285</v>
      </c>
      <c r="F49" s="90">
        <v>29627.4</v>
      </c>
      <c r="G49" s="92">
        <v>11771.9</v>
      </c>
      <c r="H49" s="54">
        <f>SUM(G49/F49*100)</f>
        <v>39.73315241971958</v>
      </c>
      <c r="I49" s="54">
        <f>G49/D49%</f>
        <v>91.40099694085129</v>
      </c>
    </row>
    <row r="50" spans="1:9" s="26" customFormat="1" ht="93.75">
      <c r="A50" s="13" t="s">
        <v>60</v>
      </c>
      <c r="B50" s="51" t="s">
        <v>61</v>
      </c>
      <c r="C50" s="90">
        <v>481.7</v>
      </c>
      <c r="D50" s="92">
        <v>141.6</v>
      </c>
      <c r="E50" s="54">
        <f>SUM(D50/C50*100)</f>
        <v>29.39588955781607</v>
      </c>
      <c r="F50" s="90">
        <v>452.1</v>
      </c>
      <c r="G50" s="92">
        <v>157.9</v>
      </c>
      <c r="H50" s="54">
        <f>SUM(G50/F50*100)</f>
        <v>34.925901349259014</v>
      </c>
      <c r="I50" s="54">
        <f>G50/D50%</f>
        <v>111.51129943502826</v>
      </c>
    </row>
    <row r="51" spans="1:9" s="26" customFormat="1" ht="37.5">
      <c r="A51" s="13" t="s">
        <v>62</v>
      </c>
      <c r="B51" s="51" t="s">
        <v>63</v>
      </c>
      <c r="C51" s="90">
        <v>148.7</v>
      </c>
      <c r="D51" s="92"/>
      <c r="E51" s="54"/>
      <c r="F51" s="90"/>
      <c r="G51" s="92"/>
      <c r="H51" s="54">
        <v>0</v>
      </c>
      <c r="I51" s="54">
        <v>0</v>
      </c>
    </row>
    <row r="52" spans="1:9" s="26" customFormat="1" ht="18.75">
      <c r="A52" s="13" t="s">
        <v>64</v>
      </c>
      <c r="B52" s="51" t="s">
        <v>65</v>
      </c>
      <c r="C52" s="90">
        <v>430.6</v>
      </c>
      <c r="D52" s="92"/>
      <c r="E52" s="54">
        <f aca="true" t="shared" si="7" ref="E52:E58">SUM(D52/C52*100)</f>
        <v>0</v>
      </c>
      <c r="F52" s="90">
        <v>241.5</v>
      </c>
      <c r="G52" s="92"/>
      <c r="H52" s="54">
        <f aca="true" t="shared" si="8" ref="H52:H59">SUM(G52/F52*100)</f>
        <v>0</v>
      </c>
      <c r="I52" s="54">
        <v>0</v>
      </c>
    </row>
    <row r="53" spans="1:9" s="26" customFormat="1" ht="37.5">
      <c r="A53" s="13" t="s">
        <v>66</v>
      </c>
      <c r="B53" s="51" t="s">
        <v>67</v>
      </c>
      <c r="C53" s="90">
        <v>4052</v>
      </c>
      <c r="D53" s="92">
        <v>1620.2</v>
      </c>
      <c r="E53" s="54">
        <f t="shared" si="7"/>
        <v>39.98519249753208</v>
      </c>
      <c r="F53" s="90">
        <v>6601</v>
      </c>
      <c r="G53" s="92">
        <v>2803.6</v>
      </c>
      <c r="H53" s="54">
        <f t="shared" si="8"/>
        <v>42.47235267383729</v>
      </c>
      <c r="I53" s="54">
        <f aca="true" t="shared" si="9" ref="I53:I59">G53/D53%</f>
        <v>173.04036538698924</v>
      </c>
    </row>
    <row r="54" spans="1:9" s="26" customFormat="1" ht="18.75">
      <c r="A54" s="47" t="s">
        <v>22</v>
      </c>
      <c r="B54" s="53" t="s">
        <v>68</v>
      </c>
      <c r="C54" s="69">
        <f>SUM(C55)</f>
        <v>2487.5</v>
      </c>
      <c r="D54" s="69">
        <f>SUM(D55)</f>
        <v>1048.9</v>
      </c>
      <c r="E54" s="59">
        <f t="shared" si="7"/>
        <v>42.16683417085427</v>
      </c>
      <c r="F54" s="69">
        <f>SUM(F55)</f>
        <v>2187</v>
      </c>
      <c r="G54" s="69">
        <f>SUM(G55)</f>
        <v>919.8</v>
      </c>
      <c r="H54" s="31">
        <f>SUM(G54/F54*100)</f>
        <v>42.05761316872428</v>
      </c>
      <c r="I54" s="31">
        <f>G54/D54%</f>
        <v>87.6918676708933</v>
      </c>
    </row>
    <row r="55" spans="1:9" s="26" customFormat="1" ht="37.5">
      <c r="A55" s="55" t="s">
        <v>69</v>
      </c>
      <c r="B55" s="56" t="s">
        <v>70</v>
      </c>
      <c r="C55" s="90">
        <v>2487.5</v>
      </c>
      <c r="D55" s="92">
        <v>1048.9</v>
      </c>
      <c r="E55" s="54">
        <f t="shared" si="7"/>
        <v>42.16683417085427</v>
      </c>
      <c r="F55" s="90">
        <v>2187</v>
      </c>
      <c r="G55" s="92">
        <v>919.8</v>
      </c>
      <c r="H55" s="54">
        <f>SUM(G55/F55*100)</f>
        <v>42.05761316872428</v>
      </c>
      <c r="I55" s="54">
        <f>G55/D55%</f>
        <v>87.6918676708933</v>
      </c>
    </row>
    <row r="56" spans="1:9" s="26" customFormat="1" ht="56.25">
      <c r="A56" s="47" t="s">
        <v>23</v>
      </c>
      <c r="B56" s="53" t="s">
        <v>71</v>
      </c>
      <c r="C56" s="59">
        <f>SUM(C57:C58)</f>
        <v>2690.9</v>
      </c>
      <c r="D56" s="59">
        <f>SUM(D57:D58)</f>
        <v>1011.9</v>
      </c>
      <c r="E56" s="59">
        <f t="shared" si="7"/>
        <v>37.604518934185585</v>
      </c>
      <c r="F56" s="59">
        <f>SUM(F57:F58)</f>
        <v>945.4</v>
      </c>
      <c r="G56" s="59">
        <f>SUM(G57:G58)</f>
        <v>185.7</v>
      </c>
      <c r="H56" s="31">
        <f t="shared" si="8"/>
        <v>19.642479373810026</v>
      </c>
      <c r="I56" s="31">
        <f t="shared" si="9"/>
        <v>18.351615772309515</v>
      </c>
    </row>
    <row r="57" spans="1:9" s="26" customFormat="1" ht="93.75">
      <c r="A57" s="55" t="s">
        <v>72</v>
      </c>
      <c r="B57" s="56" t="s">
        <v>73</v>
      </c>
      <c r="C57" s="90">
        <v>2376.9</v>
      </c>
      <c r="D57" s="92">
        <v>1001.9</v>
      </c>
      <c r="E57" s="54">
        <f t="shared" si="7"/>
        <v>42.15154192435525</v>
      </c>
      <c r="F57" s="90">
        <v>809.4</v>
      </c>
      <c r="G57" s="92">
        <v>185.7</v>
      </c>
      <c r="H57" s="54">
        <f>SUM(G57/F57*100)</f>
        <v>22.942920681986656</v>
      </c>
      <c r="I57" s="54">
        <f t="shared" si="9"/>
        <v>18.534783910569917</v>
      </c>
    </row>
    <row r="58" spans="1:9" s="26" customFormat="1" ht="37.5">
      <c r="A58" s="55" t="s">
        <v>74</v>
      </c>
      <c r="B58" s="56" t="s">
        <v>75</v>
      </c>
      <c r="C58" s="90">
        <v>314</v>
      </c>
      <c r="D58" s="92">
        <v>10</v>
      </c>
      <c r="E58" s="54">
        <f t="shared" si="7"/>
        <v>3.1847133757961785</v>
      </c>
      <c r="F58" s="90">
        <v>136</v>
      </c>
      <c r="G58" s="92"/>
      <c r="H58" s="54">
        <f t="shared" si="8"/>
        <v>0</v>
      </c>
      <c r="I58" s="54">
        <f t="shared" si="9"/>
        <v>0</v>
      </c>
    </row>
    <row r="59" spans="1:9" s="26" customFormat="1" ht="18.75">
      <c r="A59" s="47" t="s">
        <v>24</v>
      </c>
      <c r="B59" s="53" t="s">
        <v>76</v>
      </c>
      <c r="C59" s="59">
        <f>SUM(C60:C62)</f>
        <v>68030.8</v>
      </c>
      <c r="D59" s="59">
        <f>SUM(D60:D62)</f>
        <v>18070</v>
      </c>
      <c r="E59" s="59">
        <f>SUM(D59/C59*100)</f>
        <v>26.56149861533305</v>
      </c>
      <c r="F59" s="59">
        <f>SUM(F60:F62)</f>
        <v>129485.5</v>
      </c>
      <c r="G59" s="59">
        <f>SUM(G60:G62)</f>
        <v>21236.1</v>
      </c>
      <c r="H59" s="59">
        <f t="shared" si="8"/>
        <v>16.40036915330288</v>
      </c>
      <c r="I59" s="59">
        <f t="shared" si="9"/>
        <v>117.5213060320974</v>
      </c>
    </row>
    <row r="60" spans="1:9" s="26" customFormat="1" ht="18.75">
      <c r="A60" s="13" t="s">
        <v>82</v>
      </c>
      <c r="B60" s="51" t="s">
        <v>83</v>
      </c>
      <c r="C60" s="90"/>
      <c r="D60" s="92"/>
      <c r="E60" s="54"/>
      <c r="F60" s="90"/>
      <c r="G60" s="92"/>
      <c r="H60" s="54"/>
      <c r="I60" s="54"/>
    </row>
    <row r="61" spans="1:9" s="26" customFormat="1" ht="37.5">
      <c r="A61" s="13" t="s">
        <v>78</v>
      </c>
      <c r="B61" s="51" t="s">
        <v>85</v>
      </c>
      <c r="C61" s="90">
        <v>66887.3</v>
      </c>
      <c r="D61" s="91">
        <v>17949.9</v>
      </c>
      <c r="E61" s="54">
        <f aca="true" t="shared" si="10" ref="E61:E67">SUM(D61/C61*100)</f>
        <v>26.836036138399965</v>
      </c>
      <c r="F61" s="90">
        <v>127532</v>
      </c>
      <c r="G61" s="91">
        <v>20936.1</v>
      </c>
      <c r="H61" s="54">
        <f aca="true" t="shared" si="11" ref="H61:H80">SUM(G61/F61*100)</f>
        <v>16.416350406172565</v>
      </c>
      <c r="I61" s="54">
        <f aca="true" t="shared" si="12" ref="I61:I67">G61/D61%</f>
        <v>116.63630438052577</v>
      </c>
    </row>
    <row r="62" spans="1:9" s="26" customFormat="1" ht="37.5">
      <c r="A62" s="13" t="s">
        <v>80</v>
      </c>
      <c r="B62" s="51" t="s">
        <v>86</v>
      </c>
      <c r="C62" s="90">
        <v>1143.5</v>
      </c>
      <c r="D62" s="92">
        <v>120.1</v>
      </c>
      <c r="E62" s="54">
        <f t="shared" si="10"/>
        <v>10.502842151289899</v>
      </c>
      <c r="F62" s="90">
        <v>1953.5</v>
      </c>
      <c r="G62" s="92">
        <v>300</v>
      </c>
      <c r="H62" s="54">
        <f t="shared" si="11"/>
        <v>15.357051446122345</v>
      </c>
      <c r="I62" s="54">
        <f t="shared" si="12"/>
        <v>249.79184013322234</v>
      </c>
    </row>
    <row r="63" spans="1:9" s="26" customFormat="1" ht="37.5">
      <c r="A63" s="47" t="s">
        <v>25</v>
      </c>
      <c r="B63" s="53" t="s">
        <v>88</v>
      </c>
      <c r="C63" s="59">
        <f>SUM(C64:C67)</f>
        <v>340331.4</v>
      </c>
      <c r="D63" s="59">
        <f>SUM(D64:D67)</f>
        <v>74610.6</v>
      </c>
      <c r="E63" s="59">
        <f t="shared" si="10"/>
        <v>21.922925712996218</v>
      </c>
      <c r="F63" s="59">
        <f>SUM(F64:F67)</f>
        <v>314693.4</v>
      </c>
      <c r="G63" s="59">
        <f>SUM(G64:G67)</f>
        <v>103497.5</v>
      </c>
      <c r="H63" s="59">
        <f>SUM(H64:H67)</f>
        <v>104.99418131424719</v>
      </c>
      <c r="I63" s="59">
        <f t="shared" si="12"/>
        <v>138.7168847321962</v>
      </c>
    </row>
    <row r="64" spans="1:9" s="26" customFormat="1" ht="18.75">
      <c r="A64" s="55" t="s">
        <v>87</v>
      </c>
      <c r="B64" s="56" t="s">
        <v>89</v>
      </c>
      <c r="C64" s="90">
        <v>4049.2</v>
      </c>
      <c r="D64" s="91">
        <v>358.2</v>
      </c>
      <c r="E64" s="54">
        <f t="shared" si="10"/>
        <v>8.84619184036353</v>
      </c>
      <c r="F64" s="90">
        <v>54112.8</v>
      </c>
      <c r="G64" s="91">
        <v>1269.8</v>
      </c>
      <c r="H64" s="54">
        <f t="shared" si="11"/>
        <v>2.346579737141674</v>
      </c>
      <c r="I64" s="54">
        <f t="shared" si="12"/>
        <v>354.49469570072586</v>
      </c>
    </row>
    <row r="65" spans="1:9" s="26" customFormat="1" ht="18.75">
      <c r="A65" s="55" t="s">
        <v>90</v>
      </c>
      <c r="B65" s="56" t="s">
        <v>91</v>
      </c>
      <c r="C65" s="90">
        <v>3357</v>
      </c>
      <c r="D65" s="91">
        <v>724.2</v>
      </c>
      <c r="E65" s="54">
        <f t="shared" si="10"/>
        <v>21.57283288650581</v>
      </c>
      <c r="F65" s="90">
        <v>4521.9</v>
      </c>
      <c r="G65" s="91">
        <v>1167.5</v>
      </c>
      <c r="H65" s="54">
        <f t="shared" si="11"/>
        <v>25.818792985249566</v>
      </c>
      <c r="I65" s="54">
        <f t="shared" si="12"/>
        <v>161.21237227285278</v>
      </c>
    </row>
    <row r="66" spans="1:9" s="26" customFormat="1" ht="18.75">
      <c r="A66" s="55" t="s">
        <v>92</v>
      </c>
      <c r="B66" s="56" t="s">
        <v>93</v>
      </c>
      <c r="C66" s="90">
        <v>183479.2</v>
      </c>
      <c r="D66" s="91">
        <v>23262.9</v>
      </c>
      <c r="E66" s="54">
        <f t="shared" si="10"/>
        <v>12.678766857496655</v>
      </c>
      <c r="F66" s="90">
        <v>107624.4</v>
      </c>
      <c r="G66" s="91">
        <v>34231.3</v>
      </c>
      <c r="H66" s="54">
        <f t="shared" si="11"/>
        <v>31.80626326372087</v>
      </c>
      <c r="I66" s="54">
        <f t="shared" si="12"/>
        <v>147.14975347011764</v>
      </c>
    </row>
    <row r="67" spans="1:9" s="26" customFormat="1" ht="37.5">
      <c r="A67" s="55" t="s">
        <v>94</v>
      </c>
      <c r="B67" s="56" t="s">
        <v>95</v>
      </c>
      <c r="C67" s="90">
        <v>149446</v>
      </c>
      <c r="D67" s="91">
        <v>50265.3</v>
      </c>
      <c r="E67" s="54">
        <f t="shared" si="10"/>
        <v>33.63442313611606</v>
      </c>
      <c r="F67" s="90">
        <v>148434.3</v>
      </c>
      <c r="G67" s="91">
        <v>66828.9</v>
      </c>
      <c r="H67" s="54">
        <f t="shared" si="11"/>
        <v>45.022545328135074</v>
      </c>
      <c r="I67" s="54">
        <f t="shared" si="12"/>
        <v>132.9523548054025</v>
      </c>
    </row>
    <row r="68" spans="1:9" s="26" customFormat="1" ht="18.75">
      <c r="A68" s="47" t="s">
        <v>26</v>
      </c>
      <c r="B68" s="53" t="s">
        <v>97</v>
      </c>
      <c r="C68" s="59">
        <f>SUM(C69:C70)</f>
        <v>944.7</v>
      </c>
      <c r="D68" s="59">
        <f>SUM(D69:D70)</f>
        <v>695.7</v>
      </c>
      <c r="E68" s="59">
        <f aca="true" t="shared" si="13" ref="E68:E81">SUM(D68/C68*100)</f>
        <v>73.64242616703716</v>
      </c>
      <c r="F68" s="59">
        <f>SUM(F69:F70)</f>
        <v>810.7</v>
      </c>
      <c r="G68" s="59">
        <f>SUM(G69:G70)</f>
        <v>254</v>
      </c>
      <c r="H68" s="59">
        <f>SUM(H69:H70)</f>
        <v>60.613682610381545</v>
      </c>
      <c r="I68" s="59">
        <f>SUM(I69:I70)</f>
        <v>55.511846704404334</v>
      </c>
    </row>
    <row r="69" spans="1:9" s="26" customFormat="1" ht="56.25">
      <c r="A69" s="55" t="s">
        <v>219</v>
      </c>
      <c r="B69" s="56" t="s">
        <v>218</v>
      </c>
      <c r="C69" s="113">
        <v>64.7</v>
      </c>
      <c r="D69" s="114">
        <v>64.7</v>
      </c>
      <c r="E69" s="54">
        <f t="shared" si="13"/>
        <v>100</v>
      </c>
      <c r="F69" s="113">
        <v>37.7</v>
      </c>
      <c r="G69" s="114">
        <v>11</v>
      </c>
      <c r="H69" s="54">
        <f t="shared" si="11"/>
        <v>29.17771883289124</v>
      </c>
      <c r="I69" s="54">
        <f aca="true" t="shared" si="14" ref="I69:I80">G69/D69%</f>
        <v>17.001545595054097</v>
      </c>
    </row>
    <row r="70" spans="1:9" s="26" customFormat="1" ht="18.75">
      <c r="A70" s="55" t="s">
        <v>238</v>
      </c>
      <c r="B70" s="56" t="s">
        <v>101</v>
      </c>
      <c r="C70" s="90">
        <v>880</v>
      </c>
      <c r="D70" s="92">
        <v>631</v>
      </c>
      <c r="E70" s="54">
        <f t="shared" si="13"/>
        <v>71.70454545454545</v>
      </c>
      <c r="F70" s="90">
        <v>773</v>
      </c>
      <c r="G70" s="92">
        <v>243</v>
      </c>
      <c r="H70" s="54">
        <f t="shared" si="11"/>
        <v>31.4359637774903</v>
      </c>
      <c r="I70" s="54">
        <f t="shared" si="14"/>
        <v>38.51030110935024</v>
      </c>
    </row>
    <row r="71" spans="1:9" s="26" customFormat="1" ht="18.75">
      <c r="A71" s="47" t="s">
        <v>27</v>
      </c>
      <c r="B71" s="53" t="s">
        <v>104</v>
      </c>
      <c r="C71" s="59">
        <f>SUM(C72:C73)</f>
        <v>41301.5</v>
      </c>
      <c r="D71" s="59">
        <f>SUM(D72:D73)</f>
        <v>22742.600000000002</v>
      </c>
      <c r="E71" s="59">
        <f t="shared" si="13"/>
        <v>55.06482815394115</v>
      </c>
      <c r="F71" s="59">
        <f>SUM(F72:F73)</f>
        <v>38063.9</v>
      </c>
      <c r="G71" s="59">
        <f>SUM(G72:G73)</f>
        <v>17159.2</v>
      </c>
      <c r="H71" s="59">
        <f>SUM(H72:H73)</f>
        <v>45.079983921773646</v>
      </c>
      <c r="I71" s="59">
        <f>SUM(I72:I73)</f>
        <v>77.7570838827789</v>
      </c>
    </row>
    <row r="72" spans="1:9" s="26" customFormat="1" ht="18.75">
      <c r="A72" s="13" t="s">
        <v>105</v>
      </c>
      <c r="B72" s="51" t="s">
        <v>106</v>
      </c>
      <c r="C72" s="90">
        <v>40168.5</v>
      </c>
      <c r="D72" s="91">
        <v>22067.7</v>
      </c>
      <c r="E72" s="54">
        <f t="shared" si="13"/>
        <v>54.93782441465328</v>
      </c>
      <c r="F72" s="90">
        <v>38063.9</v>
      </c>
      <c r="G72" s="91">
        <v>17159.2</v>
      </c>
      <c r="H72" s="54">
        <f t="shared" si="11"/>
        <v>45.079983921773646</v>
      </c>
      <c r="I72" s="54">
        <f t="shared" si="14"/>
        <v>77.7570838827789</v>
      </c>
    </row>
    <row r="73" spans="1:9" s="26" customFormat="1" ht="37.5">
      <c r="A73" s="13" t="s">
        <v>107</v>
      </c>
      <c r="B73" s="51" t="s">
        <v>108</v>
      </c>
      <c r="C73" s="90">
        <v>1133</v>
      </c>
      <c r="D73" s="91">
        <v>674.9</v>
      </c>
      <c r="E73" s="54">
        <f t="shared" si="13"/>
        <v>59.56751985878199</v>
      </c>
      <c r="F73" s="90"/>
      <c r="G73" s="91"/>
      <c r="H73" s="54"/>
      <c r="I73" s="54">
        <f t="shared" si="14"/>
        <v>0</v>
      </c>
    </row>
    <row r="74" spans="1:9" s="26" customFormat="1" ht="18.75">
      <c r="A74" s="47" t="s">
        <v>28</v>
      </c>
      <c r="B74" s="53" t="s">
        <v>109</v>
      </c>
      <c r="C74" s="59">
        <f>SUM(C75:C77)</f>
        <v>324.1</v>
      </c>
      <c r="D74" s="59">
        <f>SUM(D75:D77)</f>
        <v>201.29999999999998</v>
      </c>
      <c r="E74" s="59">
        <f t="shared" si="13"/>
        <v>62.110459734649794</v>
      </c>
      <c r="F74" s="59">
        <f>SUM(F75:F77)</f>
        <v>314.2</v>
      </c>
      <c r="G74" s="59">
        <f>SUM(G75:G77)</f>
        <v>202.6</v>
      </c>
      <c r="H74" s="59">
        <f>SUM(H75:H77)</f>
        <v>170.58452459683573</v>
      </c>
      <c r="I74" s="59">
        <f>SUM(I75:I77)</f>
        <v>351.76779323146354</v>
      </c>
    </row>
    <row r="75" spans="1:9" s="26" customFormat="1" ht="18.75">
      <c r="A75" s="13" t="s">
        <v>110</v>
      </c>
      <c r="B75" s="51" t="s">
        <v>111</v>
      </c>
      <c r="C75" s="90">
        <v>199</v>
      </c>
      <c r="D75" s="92">
        <v>78.2</v>
      </c>
      <c r="E75" s="54">
        <f t="shared" si="13"/>
        <v>39.2964824120603</v>
      </c>
      <c r="F75" s="90">
        <v>178.7</v>
      </c>
      <c r="G75" s="92">
        <v>70.9</v>
      </c>
      <c r="H75" s="54">
        <f t="shared" si="11"/>
        <v>39.675433687744835</v>
      </c>
      <c r="I75" s="54">
        <f t="shared" si="14"/>
        <v>90.66496163682865</v>
      </c>
    </row>
    <row r="76" spans="1:9" s="26" customFormat="1" ht="18.75">
      <c r="A76" s="13" t="s">
        <v>112</v>
      </c>
      <c r="B76" s="51" t="s">
        <v>113</v>
      </c>
      <c r="C76" s="90">
        <v>122</v>
      </c>
      <c r="D76" s="92">
        <v>122</v>
      </c>
      <c r="E76" s="54">
        <f t="shared" si="13"/>
        <v>100</v>
      </c>
      <c r="F76" s="90">
        <v>130</v>
      </c>
      <c r="G76" s="92">
        <v>130</v>
      </c>
      <c r="H76" s="54">
        <f t="shared" si="11"/>
        <v>100</v>
      </c>
      <c r="I76" s="54">
        <f t="shared" si="14"/>
        <v>106.55737704918033</v>
      </c>
    </row>
    <row r="77" spans="1:9" s="26" customFormat="1" ht="18.75">
      <c r="A77" s="13" t="s">
        <v>114</v>
      </c>
      <c r="B77" s="51" t="s">
        <v>115</v>
      </c>
      <c r="C77" s="90">
        <v>3.1</v>
      </c>
      <c r="D77" s="92">
        <v>1.1</v>
      </c>
      <c r="E77" s="54">
        <f t="shared" si="13"/>
        <v>35.483870967741936</v>
      </c>
      <c r="F77" s="90">
        <v>5.5</v>
      </c>
      <c r="G77" s="92">
        <v>1.7</v>
      </c>
      <c r="H77" s="54">
        <f t="shared" si="11"/>
        <v>30.909090909090907</v>
      </c>
      <c r="I77" s="54">
        <f t="shared" si="14"/>
        <v>154.54545454545453</v>
      </c>
    </row>
    <row r="78" spans="1:9" s="26" customFormat="1" ht="18.75">
      <c r="A78" s="47" t="s">
        <v>29</v>
      </c>
      <c r="B78" s="53" t="s">
        <v>118</v>
      </c>
      <c r="C78" s="59">
        <f>SUM(C79:C80)</f>
        <v>554.5</v>
      </c>
      <c r="D78" s="59">
        <f>SUM(D79:D80)</f>
        <v>203.5</v>
      </c>
      <c r="E78" s="59">
        <f t="shared" si="13"/>
        <v>36.69972948602344</v>
      </c>
      <c r="F78" s="59">
        <f>SUM(F79:F80)</f>
        <v>745</v>
      </c>
      <c r="G78" s="59">
        <f>SUM(G79:G80)</f>
        <v>144.8</v>
      </c>
      <c r="H78" s="59">
        <f t="shared" si="11"/>
        <v>19.436241610738257</v>
      </c>
      <c r="I78" s="59">
        <f t="shared" si="14"/>
        <v>71.15479115479116</v>
      </c>
    </row>
    <row r="79" spans="1:9" s="26" customFormat="1" ht="18.75">
      <c r="A79" s="13" t="s">
        <v>119</v>
      </c>
      <c r="B79" s="51" t="s">
        <v>120</v>
      </c>
      <c r="C79" s="90">
        <v>180</v>
      </c>
      <c r="D79" s="92">
        <v>63.7</v>
      </c>
      <c r="E79" s="54">
        <f t="shared" si="13"/>
        <v>35.38888888888889</v>
      </c>
      <c r="F79" s="90">
        <v>45</v>
      </c>
      <c r="G79" s="92">
        <v>10</v>
      </c>
      <c r="H79" s="54">
        <f t="shared" si="11"/>
        <v>22.22222222222222</v>
      </c>
      <c r="I79" s="54">
        <f t="shared" si="14"/>
        <v>15.698587127158556</v>
      </c>
    </row>
    <row r="80" spans="1:9" s="26" customFormat="1" ht="18.75">
      <c r="A80" s="13" t="s">
        <v>121</v>
      </c>
      <c r="B80" s="51" t="s">
        <v>122</v>
      </c>
      <c r="C80" s="90">
        <v>374.5</v>
      </c>
      <c r="D80" s="92">
        <v>139.8</v>
      </c>
      <c r="E80" s="54">
        <f t="shared" si="13"/>
        <v>37.329773030707614</v>
      </c>
      <c r="F80" s="90">
        <v>700</v>
      </c>
      <c r="G80" s="92">
        <v>134.8</v>
      </c>
      <c r="H80" s="54">
        <f t="shared" si="11"/>
        <v>19.25714285714286</v>
      </c>
      <c r="I80" s="54">
        <f t="shared" si="14"/>
        <v>96.42346208869814</v>
      </c>
    </row>
    <row r="81" spans="1:9" s="26" customFormat="1" ht="18.75">
      <c r="A81" s="28" t="s">
        <v>32</v>
      </c>
      <c r="B81" s="28"/>
      <c r="C81" s="97">
        <f>SUM(C46+C56+C59+C63+C68+C71+C74+C78+C54)</f>
        <v>507864.4</v>
      </c>
      <c r="D81" s="97">
        <f>SUM(D46+D56+D59+D63+D68+D71+D74+D78+D54)</f>
        <v>138863.49999999997</v>
      </c>
      <c r="E81" s="54">
        <f t="shared" si="13"/>
        <v>27.34263319106438</v>
      </c>
      <c r="F81" s="97">
        <f>SUM(F46+F56+F59+F63+F68+F71+F74+F78+F54)</f>
        <v>537561</v>
      </c>
      <c r="G81" s="97">
        <f>SUM(G46+G56+G59+G63+G68+G71+G74+G78+G54)</f>
        <v>163306.9</v>
      </c>
      <c r="H81" s="54">
        <f>SUM(G81/F81*100)</f>
        <v>30.37923138025266</v>
      </c>
      <c r="I81" s="54">
        <f>G81/D81%</f>
        <v>117.60246573073559</v>
      </c>
    </row>
    <row r="82" spans="1:9" s="26" customFormat="1" ht="37.5">
      <c r="A82" s="24" t="s">
        <v>33</v>
      </c>
      <c r="B82" s="24"/>
      <c r="C82" s="22">
        <f>SUM(C44-C81)</f>
        <v>-23072.79999999993</v>
      </c>
      <c r="D82" s="22">
        <f>SUM(D44-D81)</f>
        <v>-4827.29999999993</v>
      </c>
      <c r="E82" s="22"/>
      <c r="F82" s="22">
        <f>SUM(F44-F81)</f>
        <v>-22580.199999999953</v>
      </c>
      <c r="G82" s="22">
        <f>SUM(G44-G81)</f>
        <v>-11253.300000000017</v>
      </c>
      <c r="H82" s="22"/>
      <c r="I82" s="22"/>
    </row>
    <row r="83" spans="1:9" s="26" customFormat="1" ht="18.75">
      <c r="A83" s="129" t="s">
        <v>0</v>
      </c>
      <c r="B83" s="129"/>
      <c r="C83" s="129"/>
      <c r="D83" s="129"/>
      <c r="E83" s="129"/>
      <c r="F83" s="129"/>
      <c r="G83" s="129"/>
      <c r="H83" s="129"/>
      <c r="I83" s="86"/>
    </row>
    <row r="84" spans="1:9" s="26" customFormat="1" ht="37.5">
      <c r="A84" s="24" t="s">
        <v>35</v>
      </c>
      <c r="B84" s="73" t="s">
        <v>202</v>
      </c>
      <c r="C84" s="67">
        <v>0</v>
      </c>
      <c r="D84" s="67">
        <v>0</v>
      </c>
      <c r="E84" s="22"/>
      <c r="F84" s="67">
        <v>0</v>
      </c>
      <c r="G84" s="67">
        <v>0</v>
      </c>
      <c r="H84" s="22"/>
      <c r="I84" s="22"/>
    </row>
    <row r="85" spans="1:9" s="26" customFormat="1" ht="37.5">
      <c r="A85" s="24" t="s">
        <v>36</v>
      </c>
      <c r="B85" s="73" t="s">
        <v>203</v>
      </c>
      <c r="C85" s="67">
        <v>0</v>
      </c>
      <c r="D85" s="67">
        <v>0</v>
      </c>
      <c r="E85" s="22" t="s">
        <v>2</v>
      </c>
      <c r="F85" s="67">
        <v>0</v>
      </c>
      <c r="G85" s="67">
        <v>0</v>
      </c>
      <c r="H85" s="22"/>
      <c r="I85" s="22"/>
    </row>
    <row r="86" spans="1:9" s="26" customFormat="1" ht="56.25">
      <c r="A86" s="24" t="s">
        <v>37</v>
      </c>
      <c r="B86" s="73" t="s">
        <v>204</v>
      </c>
      <c r="C86" s="67">
        <v>0</v>
      </c>
      <c r="D86" s="67">
        <v>0</v>
      </c>
      <c r="E86" s="22"/>
      <c r="F86" s="67">
        <v>0</v>
      </c>
      <c r="G86" s="67">
        <v>0</v>
      </c>
      <c r="H86" s="22"/>
      <c r="I86" s="22"/>
    </row>
    <row r="87" spans="1:9" s="26" customFormat="1" ht="37.5">
      <c r="A87" s="24" t="s">
        <v>38</v>
      </c>
      <c r="B87" s="73" t="s">
        <v>205</v>
      </c>
      <c r="C87" s="85">
        <v>23072.8</v>
      </c>
      <c r="D87" s="85">
        <v>4827.3</v>
      </c>
      <c r="E87" s="22"/>
      <c r="F87" s="85">
        <v>22580.2</v>
      </c>
      <c r="G87" s="85">
        <v>11253.3</v>
      </c>
      <c r="H87" s="22"/>
      <c r="I87" s="22"/>
    </row>
    <row r="88" spans="1:9" s="26" customFormat="1" ht="18.75">
      <c r="A88" s="28" t="s">
        <v>39</v>
      </c>
      <c r="B88" s="28"/>
      <c r="C88" s="31">
        <f>SUM(C84:C87)</f>
        <v>23072.8</v>
      </c>
      <c r="D88" s="31">
        <f>SUM(D84:D87)</f>
        <v>4827.3</v>
      </c>
      <c r="E88" s="31"/>
      <c r="F88" s="31">
        <f>SUM(F84:F87)</f>
        <v>22580.2</v>
      </c>
      <c r="G88" s="31">
        <f>SUM(G84:G87)</f>
        <v>11253.3</v>
      </c>
      <c r="H88" s="22"/>
      <c r="I88" s="22"/>
    </row>
    <row r="89" spans="1:9" s="26" customFormat="1" ht="18.75">
      <c r="A89" s="32"/>
      <c r="B89" s="32"/>
      <c r="C89" s="32"/>
      <c r="D89" s="43"/>
      <c r="E89" s="43"/>
      <c r="F89" s="33"/>
      <c r="G89" s="33"/>
      <c r="H89" s="23"/>
      <c r="I89" s="23"/>
    </row>
    <row r="90" spans="1:9" s="26" customFormat="1" ht="18.75">
      <c r="A90" s="17"/>
      <c r="B90" s="17"/>
      <c r="C90" s="17"/>
      <c r="D90" s="43"/>
      <c r="E90" s="43"/>
      <c r="F90" s="17"/>
      <c r="G90" s="17"/>
      <c r="H90" s="18"/>
      <c r="I90" s="18"/>
    </row>
    <row r="91" spans="1:8" s="26" customFormat="1" ht="18.75">
      <c r="A91" s="17"/>
      <c r="B91" s="17"/>
      <c r="C91" s="17"/>
      <c r="D91" s="32"/>
      <c r="E91" s="32"/>
      <c r="F91" s="17"/>
      <c r="G91" s="127"/>
      <c r="H91" s="128"/>
    </row>
    <row r="92" spans="1:9" s="26" customFormat="1" ht="18.75">
      <c r="A92" s="32"/>
      <c r="B92" s="32"/>
      <c r="C92" s="32"/>
      <c r="D92" s="14"/>
      <c r="E92" s="14"/>
      <c r="F92" s="33"/>
      <c r="G92" s="33"/>
      <c r="H92" s="36"/>
      <c r="I92" s="36"/>
    </row>
    <row r="93" spans="1:9" s="26" customFormat="1" ht="18.75">
      <c r="A93" s="32"/>
      <c r="B93" s="32"/>
      <c r="C93" s="32"/>
      <c r="D93" s="17"/>
      <c r="E93" s="17"/>
      <c r="F93" s="25"/>
      <c r="G93" s="25"/>
      <c r="H93" s="35"/>
      <c r="I93" s="35"/>
    </row>
    <row r="94" spans="1:9" s="26" customFormat="1" ht="18.75">
      <c r="A94" s="25"/>
      <c r="B94" s="25"/>
      <c r="C94" s="25"/>
      <c r="D94" s="17"/>
      <c r="E94" s="17"/>
      <c r="F94" s="34"/>
      <c r="G94" s="34"/>
      <c r="H94" s="37"/>
      <c r="I94" s="37"/>
    </row>
    <row r="95" spans="4:9" s="26" customFormat="1" ht="18">
      <c r="D95" s="5"/>
      <c r="E95" s="5"/>
      <c r="F95" s="38"/>
      <c r="G95" s="38"/>
      <c r="H95" s="39"/>
      <c r="I95" s="39"/>
    </row>
    <row r="96" spans="4:5" s="26" customFormat="1" ht="18">
      <c r="D96" s="5"/>
      <c r="E96" s="5"/>
    </row>
    <row r="97" spans="4:5" s="26" customFormat="1" ht="12.75">
      <c r="D97" s="3"/>
      <c r="E97" s="3"/>
    </row>
    <row r="98" spans="4:9" s="26" customFormat="1" ht="12.75">
      <c r="D98" s="3"/>
      <c r="E98" s="3"/>
      <c r="H98" s="40"/>
      <c r="I98" s="40"/>
    </row>
    <row r="99" spans="4:9" s="26" customFormat="1" ht="12.75">
      <c r="D99" s="3"/>
      <c r="E99" s="3"/>
      <c r="H99" s="40"/>
      <c r="I99" s="40"/>
    </row>
    <row r="100" spans="4:9" s="26" customFormat="1" ht="12.75">
      <c r="D100" s="3"/>
      <c r="E100" s="3"/>
      <c r="H100" s="40"/>
      <c r="I100" s="40"/>
    </row>
    <row r="101" spans="4:9" s="26" customFormat="1" ht="12.75">
      <c r="D101" s="3"/>
      <c r="E101" s="3"/>
      <c r="H101" s="40"/>
      <c r="I101" s="40"/>
    </row>
    <row r="102" spans="4:9" s="26" customFormat="1" ht="12.75">
      <c r="D102" s="3"/>
      <c r="E102" s="3"/>
      <c r="H102" s="40"/>
      <c r="I102" s="40"/>
    </row>
    <row r="103" spans="4:9" s="26" customFormat="1" ht="12.75">
      <c r="D103" s="3"/>
      <c r="E103" s="3"/>
      <c r="H103" s="40"/>
      <c r="I103" s="40"/>
    </row>
    <row r="104" spans="4:9" s="26" customFormat="1" ht="12.75">
      <c r="D104" s="3"/>
      <c r="E104" s="3"/>
      <c r="H104" s="40"/>
      <c r="I104" s="40"/>
    </row>
    <row r="105" spans="4:9" s="26" customFormat="1" ht="12.75">
      <c r="D105" s="3"/>
      <c r="E105" s="3"/>
      <c r="H105" s="40"/>
      <c r="I105" s="40"/>
    </row>
    <row r="106" spans="4:9" s="26" customFormat="1" ht="12.75">
      <c r="D106" s="3"/>
      <c r="E106" s="3"/>
      <c r="H106" s="40"/>
      <c r="I106" s="40"/>
    </row>
    <row r="107" spans="4:9" s="26" customFormat="1" ht="12.75">
      <c r="D107" s="3"/>
      <c r="E107" s="3"/>
      <c r="H107" s="40"/>
      <c r="I107" s="40"/>
    </row>
    <row r="108" spans="4:9" s="26" customFormat="1" ht="12.75">
      <c r="D108" s="3"/>
      <c r="E108" s="3"/>
      <c r="H108" s="40"/>
      <c r="I108" s="40"/>
    </row>
    <row r="109" spans="4:9" s="26" customFormat="1" ht="12.75">
      <c r="D109" s="3"/>
      <c r="E109" s="3"/>
      <c r="H109" s="40"/>
      <c r="I109" s="40"/>
    </row>
    <row r="110" spans="4:9" s="26" customFormat="1" ht="12.75">
      <c r="D110" s="3"/>
      <c r="E110" s="3"/>
      <c r="H110" s="40"/>
      <c r="I110" s="40"/>
    </row>
    <row r="111" spans="4:9" s="26" customFormat="1" ht="12.75">
      <c r="D111" s="3"/>
      <c r="E111" s="3"/>
      <c r="H111" s="40"/>
      <c r="I111" s="40"/>
    </row>
    <row r="112" spans="4:9" s="26" customFormat="1" ht="12.75">
      <c r="D112" s="3"/>
      <c r="E112" s="3"/>
      <c r="H112" s="40"/>
      <c r="I112" s="40"/>
    </row>
    <row r="113" spans="4:9" s="26" customFormat="1" ht="12.75">
      <c r="D113" s="3"/>
      <c r="E113" s="3"/>
      <c r="H113" s="40"/>
      <c r="I113" s="40"/>
    </row>
    <row r="114" spans="4:9" s="26" customFormat="1" ht="12.75">
      <c r="D114" s="3"/>
      <c r="E114" s="3"/>
      <c r="H114" s="40"/>
      <c r="I114" s="40"/>
    </row>
    <row r="115" spans="4:9" s="26" customFormat="1" ht="12.75">
      <c r="D115" s="3"/>
      <c r="E115" s="3"/>
      <c r="H115" s="40"/>
      <c r="I115" s="40"/>
    </row>
    <row r="116" spans="4:9" s="26" customFormat="1" ht="12.75">
      <c r="D116" s="3"/>
      <c r="E116" s="3"/>
      <c r="H116" s="40"/>
      <c r="I116" s="40"/>
    </row>
    <row r="117" spans="4:9" s="26" customFormat="1" ht="12.75">
      <c r="D117" s="3"/>
      <c r="E117" s="3"/>
      <c r="H117" s="40"/>
      <c r="I117" s="40"/>
    </row>
    <row r="118" spans="4:9" s="26" customFormat="1" ht="12.75">
      <c r="D118" s="3"/>
      <c r="E118" s="3"/>
      <c r="H118" s="40"/>
      <c r="I118" s="40"/>
    </row>
    <row r="119" spans="4:9" s="26" customFormat="1" ht="12.75">
      <c r="D119" s="3"/>
      <c r="E119" s="3"/>
      <c r="H119" s="40"/>
      <c r="I119" s="40"/>
    </row>
    <row r="120" spans="4:9" s="26" customFormat="1" ht="12.75">
      <c r="D120" s="3"/>
      <c r="E120" s="3"/>
      <c r="H120" s="40"/>
      <c r="I120" s="40"/>
    </row>
    <row r="121" spans="4:9" s="26" customFormat="1" ht="12.75">
      <c r="D121" s="3"/>
      <c r="E121" s="3"/>
      <c r="H121" s="40"/>
      <c r="I121" s="40"/>
    </row>
    <row r="122" spans="4:9" s="26" customFormat="1" ht="12.75">
      <c r="D122" s="3"/>
      <c r="E122" s="3"/>
      <c r="H122" s="40"/>
      <c r="I122" s="40"/>
    </row>
    <row r="123" spans="4:9" s="26" customFormat="1" ht="12.75">
      <c r="D123" s="3"/>
      <c r="E123" s="3"/>
      <c r="H123" s="40"/>
      <c r="I123" s="40"/>
    </row>
    <row r="124" spans="4:9" s="26" customFormat="1" ht="12.75">
      <c r="D124" s="3"/>
      <c r="E124" s="3"/>
      <c r="H124" s="40"/>
      <c r="I124" s="40"/>
    </row>
    <row r="125" spans="4:9" s="26" customFormat="1" ht="12.75">
      <c r="D125" s="3"/>
      <c r="E125" s="3"/>
      <c r="H125" s="40"/>
      <c r="I125" s="40"/>
    </row>
    <row r="126" spans="4:9" s="26" customFormat="1" ht="12.75">
      <c r="D126" s="3"/>
      <c r="E126" s="3"/>
      <c r="H126" s="40"/>
      <c r="I126" s="40"/>
    </row>
    <row r="127" spans="4:9" s="26" customFormat="1" ht="12.75">
      <c r="D127" s="3"/>
      <c r="E127" s="3"/>
      <c r="H127" s="40"/>
      <c r="I127" s="40"/>
    </row>
    <row r="128" spans="4:9" s="26" customFormat="1" ht="12.75">
      <c r="D128" s="3"/>
      <c r="E128" s="3"/>
      <c r="H128" s="40"/>
      <c r="I128" s="40"/>
    </row>
    <row r="129" spans="4:9" s="26" customFormat="1" ht="12.75">
      <c r="D129" s="3"/>
      <c r="E129" s="3"/>
      <c r="H129" s="40"/>
      <c r="I129" s="40"/>
    </row>
    <row r="130" spans="4:9" s="26" customFormat="1" ht="12.75">
      <c r="D130" s="3"/>
      <c r="E130" s="3"/>
      <c r="H130" s="40"/>
      <c r="I130" s="40"/>
    </row>
    <row r="131" spans="4:9" s="26" customFormat="1" ht="12.75">
      <c r="D131" s="3"/>
      <c r="E131" s="3"/>
      <c r="H131" s="40"/>
      <c r="I131" s="40"/>
    </row>
    <row r="132" spans="4:9" s="26" customFormat="1" ht="12.75">
      <c r="D132" s="3"/>
      <c r="E132" s="3"/>
      <c r="H132" s="40"/>
      <c r="I132" s="40"/>
    </row>
    <row r="133" spans="4:9" s="26" customFormat="1" ht="12.75">
      <c r="D133" s="3"/>
      <c r="E133" s="3"/>
      <c r="H133" s="40"/>
      <c r="I133" s="40"/>
    </row>
    <row r="134" spans="4:9" s="26" customFormat="1" ht="12.75">
      <c r="D134" s="3"/>
      <c r="E134" s="3"/>
      <c r="H134" s="40"/>
      <c r="I134" s="40"/>
    </row>
    <row r="135" spans="4:9" s="26" customFormat="1" ht="12.75">
      <c r="D135" s="3"/>
      <c r="E135" s="3"/>
      <c r="H135" s="40"/>
      <c r="I135" s="40"/>
    </row>
    <row r="136" spans="4:9" s="26" customFormat="1" ht="12.75">
      <c r="D136" s="3"/>
      <c r="E136" s="3"/>
      <c r="H136" s="40"/>
      <c r="I136" s="40"/>
    </row>
    <row r="137" spans="4:9" s="26" customFormat="1" ht="12.75">
      <c r="D137" s="3"/>
      <c r="E137" s="3"/>
      <c r="H137" s="40"/>
      <c r="I137" s="40"/>
    </row>
    <row r="138" spans="4:9" s="26" customFormat="1" ht="12.75">
      <c r="D138" s="3"/>
      <c r="E138" s="3"/>
      <c r="H138" s="40"/>
      <c r="I138" s="40"/>
    </row>
    <row r="139" spans="4:9" s="26" customFormat="1" ht="12.75">
      <c r="D139" s="3"/>
      <c r="E139" s="3"/>
      <c r="H139" s="40"/>
      <c r="I139" s="40"/>
    </row>
    <row r="140" spans="4:9" s="26" customFormat="1" ht="12.75">
      <c r="D140" s="3"/>
      <c r="E140" s="3"/>
      <c r="H140" s="40"/>
      <c r="I140" s="40"/>
    </row>
    <row r="141" spans="4:9" s="26" customFormat="1" ht="12.75">
      <c r="D141" s="3"/>
      <c r="E141" s="3"/>
      <c r="H141" s="40"/>
      <c r="I141" s="40"/>
    </row>
    <row r="142" spans="4:9" s="26" customFormat="1" ht="12.75">
      <c r="D142" s="3"/>
      <c r="E142" s="3"/>
      <c r="H142" s="40"/>
      <c r="I142" s="40"/>
    </row>
    <row r="143" spans="4:9" s="26" customFormat="1" ht="12.75">
      <c r="D143" s="3"/>
      <c r="E143" s="3"/>
      <c r="H143" s="40"/>
      <c r="I143" s="40"/>
    </row>
    <row r="144" spans="4:9" s="26" customFormat="1" ht="12.75">
      <c r="D144" s="3"/>
      <c r="E144" s="3"/>
      <c r="H144" s="40"/>
      <c r="I144" s="40"/>
    </row>
    <row r="145" spans="4:9" s="26" customFormat="1" ht="12.75">
      <c r="D145" s="3"/>
      <c r="E145" s="3"/>
      <c r="H145" s="40"/>
      <c r="I145" s="40"/>
    </row>
    <row r="146" spans="4:9" s="26" customFormat="1" ht="12.75">
      <c r="D146" s="3"/>
      <c r="E146" s="3"/>
      <c r="H146" s="40"/>
      <c r="I146" s="40"/>
    </row>
    <row r="147" spans="4:9" s="26" customFormat="1" ht="12.75">
      <c r="D147" s="3"/>
      <c r="E147" s="3"/>
      <c r="H147" s="40"/>
      <c r="I147" s="40"/>
    </row>
    <row r="148" spans="4:9" s="26" customFormat="1" ht="12.75">
      <c r="D148" s="3"/>
      <c r="E148" s="3"/>
      <c r="H148" s="40"/>
      <c r="I148" s="40"/>
    </row>
    <row r="149" spans="4:9" s="26" customFormat="1" ht="12.75">
      <c r="D149" s="3"/>
      <c r="E149" s="3"/>
      <c r="H149" s="40"/>
      <c r="I149" s="40"/>
    </row>
    <row r="150" spans="4:9" s="26" customFormat="1" ht="12.75">
      <c r="D150" s="3"/>
      <c r="E150" s="3"/>
      <c r="H150" s="40"/>
      <c r="I150" s="40"/>
    </row>
    <row r="151" spans="4:9" s="26" customFormat="1" ht="12.75">
      <c r="D151" s="3"/>
      <c r="E151" s="3"/>
      <c r="H151" s="40"/>
      <c r="I151" s="40"/>
    </row>
    <row r="152" spans="4:9" s="26" customFormat="1" ht="12.75">
      <c r="D152" s="3"/>
      <c r="E152" s="3"/>
      <c r="H152" s="40"/>
      <c r="I152" s="40"/>
    </row>
    <row r="153" spans="4:9" s="26" customFormat="1" ht="12.75">
      <c r="D153" s="3"/>
      <c r="E153" s="3"/>
      <c r="H153" s="40"/>
      <c r="I153" s="40"/>
    </row>
    <row r="154" spans="8:9" ht="12.75">
      <c r="H154" s="4"/>
      <c r="I154" s="4"/>
    </row>
    <row r="155" spans="8:9" ht="12.75">
      <c r="H155" s="4"/>
      <c r="I155" s="4"/>
    </row>
    <row r="156" spans="8:9" ht="12.75">
      <c r="H156" s="4"/>
      <c r="I156" s="4"/>
    </row>
    <row r="157" spans="8:9" ht="12.75">
      <c r="H157" s="4"/>
      <c r="I157" s="4"/>
    </row>
    <row r="158" spans="8:9" ht="12.75">
      <c r="H158" s="4"/>
      <c r="I158" s="4"/>
    </row>
    <row r="159" spans="8:9" ht="12.75">
      <c r="H159" s="4"/>
      <c r="I159" s="4"/>
    </row>
    <row r="160" spans="8:9" ht="12.75">
      <c r="H160" s="4"/>
      <c r="I160" s="4"/>
    </row>
    <row r="161" spans="8:9" ht="12.75">
      <c r="H161" s="4"/>
      <c r="I161" s="4"/>
    </row>
    <row r="162" spans="8:9" ht="12.75">
      <c r="H162" s="4"/>
      <c r="I162" s="4"/>
    </row>
    <row r="163" spans="8:9" ht="12.75">
      <c r="H163" s="4"/>
      <c r="I163" s="4"/>
    </row>
    <row r="164" spans="8:9" ht="12.75">
      <c r="H164" s="4"/>
      <c r="I164" s="4"/>
    </row>
    <row r="165" spans="8:9" ht="12.75">
      <c r="H165" s="4"/>
      <c r="I165" s="4"/>
    </row>
    <row r="166" spans="8:9" ht="12.75">
      <c r="H166" s="4"/>
      <c r="I166" s="4"/>
    </row>
    <row r="167" spans="8:9" ht="12.75">
      <c r="H167" s="4"/>
      <c r="I167" s="4"/>
    </row>
    <row r="168" spans="8:9" ht="12.75">
      <c r="H168" s="4"/>
      <c r="I168" s="4"/>
    </row>
    <row r="169" spans="8:9" ht="12.75">
      <c r="H169" s="4"/>
      <c r="I169" s="4"/>
    </row>
    <row r="170" spans="8:9" ht="12.75">
      <c r="H170" s="4"/>
      <c r="I170" s="4"/>
    </row>
    <row r="171" spans="8:9" ht="12.75">
      <c r="H171" s="4"/>
      <c r="I171" s="4"/>
    </row>
    <row r="172" spans="8:9" ht="12.75">
      <c r="H172" s="4"/>
      <c r="I172" s="4"/>
    </row>
    <row r="173" spans="8:9" ht="12.75">
      <c r="H173" s="4"/>
      <c r="I173" s="4"/>
    </row>
    <row r="174" spans="8:9" ht="12.75">
      <c r="H174" s="4"/>
      <c r="I174" s="4"/>
    </row>
    <row r="175" spans="8:9" ht="12.75">
      <c r="H175" s="4"/>
      <c r="I175" s="4"/>
    </row>
    <row r="176" spans="8:9" ht="12.75">
      <c r="H176" s="4"/>
      <c r="I176" s="4"/>
    </row>
    <row r="177" spans="8:9" ht="12.75">
      <c r="H177" s="4"/>
      <c r="I177" s="4"/>
    </row>
    <row r="178" spans="8:9" ht="12.75">
      <c r="H178" s="4"/>
      <c r="I178" s="4"/>
    </row>
    <row r="179" spans="8:9" ht="12.75">
      <c r="H179" s="4"/>
      <c r="I179" s="4"/>
    </row>
    <row r="180" spans="8:9" ht="12.75">
      <c r="H180" s="4"/>
      <c r="I180" s="4"/>
    </row>
    <row r="181" spans="8:9" ht="12.75">
      <c r="H181" s="4"/>
      <c r="I181" s="4"/>
    </row>
    <row r="182" spans="8:9" ht="12.75">
      <c r="H182" s="4"/>
      <c r="I182" s="4"/>
    </row>
    <row r="183" spans="8:9" ht="12.75">
      <c r="H183" s="4"/>
      <c r="I183" s="4"/>
    </row>
    <row r="184" spans="8:9" ht="12.75">
      <c r="H184" s="4"/>
      <c r="I184" s="4"/>
    </row>
    <row r="185" spans="8:9" ht="12.75">
      <c r="H185" s="4"/>
      <c r="I185" s="4"/>
    </row>
    <row r="186" spans="8:9" ht="12.75">
      <c r="H186" s="4"/>
      <c r="I186" s="4"/>
    </row>
    <row r="187" spans="8:9" ht="12.75">
      <c r="H187" s="4"/>
      <c r="I187" s="4"/>
    </row>
    <row r="188" spans="8:9" ht="12.75">
      <c r="H188" s="4"/>
      <c r="I188" s="4"/>
    </row>
    <row r="189" spans="8:9" ht="12.75">
      <c r="H189" s="4"/>
      <c r="I189" s="4"/>
    </row>
    <row r="190" spans="8:9" ht="12.75">
      <c r="H190" s="4"/>
      <c r="I190" s="4"/>
    </row>
    <row r="191" spans="8:9" ht="12.75">
      <c r="H191" s="4"/>
      <c r="I191" s="4"/>
    </row>
    <row r="192" spans="8:9" ht="12.75">
      <c r="H192" s="4"/>
      <c r="I192" s="4"/>
    </row>
    <row r="193" spans="8:9" ht="12.75">
      <c r="H193" s="4"/>
      <c r="I193" s="4"/>
    </row>
    <row r="194" spans="8:9" ht="12.75">
      <c r="H194" s="4"/>
      <c r="I194" s="4"/>
    </row>
    <row r="195" spans="8:9" ht="12.75">
      <c r="H195" s="4"/>
      <c r="I195" s="4"/>
    </row>
    <row r="196" spans="8:9" ht="12.75">
      <c r="H196" s="4"/>
      <c r="I196" s="4"/>
    </row>
    <row r="197" spans="8:9" ht="12.75">
      <c r="H197" s="4"/>
      <c r="I197" s="4"/>
    </row>
    <row r="198" spans="8:9" ht="12.75">
      <c r="H198" s="4"/>
      <c r="I198" s="4"/>
    </row>
    <row r="199" spans="8:9" ht="12.75">
      <c r="H199" s="4"/>
      <c r="I199" s="4"/>
    </row>
    <row r="200" spans="8:9" ht="12.75">
      <c r="H200" s="4"/>
      <c r="I200" s="4"/>
    </row>
    <row r="201" spans="8:9" ht="12.75">
      <c r="H201" s="4"/>
      <c r="I201" s="4"/>
    </row>
    <row r="202" spans="8:9" ht="12.75">
      <c r="H202" s="4"/>
      <c r="I202" s="4"/>
    </row>
    <row r="203" spans="8:9" ht="12.75">
      <c r="H203" s="4"/>
      <c r="I203" s="4"/>
    </row>
    <row r="204" spans="8:9" ht="12.75">
      <c r="H204" s="4"/>
      <c r="I204" s="4"/>
    </row>
    <row r="205" spans="8:9" ht="12.75">
      <c r="H205" s="4"/>
      <c r="I205" s="4"/>
    </row>
    <row r="206" spans="8:9" ht="12.75">
      <c r="H206" s="4"/>
      <c r="I206" s="4"/>
    </row>
    <row r="207" spans="8:9" ht="12.75">
      <c r="H207" s="4"/>
      <c r="I207" s="4"/>
    </row>
    <row r="208" spans="8:9" ht="12.75">
      <c r="H208" s="4"/>
      <c r="I208" s="4"/>
    </row>
    <row r="209" spans="8:9" ht="12.75">
      <c r="H209" s="4"/>
      <c r="I209" s="4"/>
    </row>
    <row r="210" spans="8:9" ht="12.75">
      <c r="H210" s="4"/>
      <c r="I210" s="4"/>
    </row>
    <row r="211" spans="8:9" ht="12.75">
      <c r="H211" s="4"/>
      <c r="I211" s="4"/>
    </row>
    <row r="212" spans="8:9" ht="12.75">
      <c r="H212" s="4"/>
      <c r="I212" s="4"/>
    </row>
    <row r="213" spans="8:9" ht="12.75">
      <c r="H213" s="4"/>
      <c r="I213" s="4"/>
    </row>
    <row r="214" spans="8:9" ht="12.75">
      <c r="H214" s="4"/>
      <c r="I214" s="4"/>
    </row>
    <row r="215" spans="8:9" ht="12.75">
      <c r="H215" s="4"/>
      <c r="I215" s="4"/>
    </row>
    <row r="216" spans="8:9" ht="12.75">
      <c r="H216" s="4"/>
      <c r="I216" s="4"/>
    </row>
    <row r="217" spans="8:9" ht="12.75">
      <c r="H217" s="4"/>
      <c r="I217" s="4"/>
    </row>
    <row r="218" spans="8:9" ht="12.75">
      <c r="H218" s="4"/>
      <c r="I218" s="4"/>
    </row>
    <row r="219" spans="8:9" ht="12.75">
      <c r="H219" s="4"/>
      <c r="I219" s="4"/>
    </row>
    <row r="220" spans="8:9" ht="12.75">
      <c r="H220" s="4"/>
      <c r="I220" s="4"/>
    </row>
    <row r="221" spans="8:9" ht="12.75">
      <c r="H221" s="4"/>
      <c r="I221" s="4"/>
    </row>
    <row r="222" spans="8:9" ht="12.75">
      <c r="H222" s="4"/>
      <c r="I222" s="4"/>
    </row>
    <row r="223" spans="8:9" ht="12.75">
      <c r="H223" s="4"/>
      <c r="I223" s="4"/>
    </row>
    <row r="224" spans="8:9" ht="12.75">
      <c r="H224" s="4"/>
      <c r="I224" s="4"/>
    </row>
    <row r="225" spans="8:9" ht="12.75">
      <c r="H225" s="4"/>
      <c r="I225" s="4"/>
    </row>
    <row r="226" spans="8:9" ht="12.75">
      <c r="H226" s="4"/>
      <c r="I226" s="4"/>
    </row>
    <row r="227" spans="8:9" ht="12.75">
      <c r="H227" s="4"/>
      <c r="I227" s="4"/>
    </row>
    <row r="228" spans="8:9" ht="12.75">
      <c r="H228" s="4"/>
      <c r="I228" s="4"/>
    </row>
    <row r="229" spans="8:9" ht="12.75">
      <c r="H229" s="4"/>
      <c r="I229" s="4"/>
    </row>
    <row r="230" spans="8:9" ht="12.75">
      <c r="H230" s="4"/>
      <c r="I230" s="4"/>
    </row>
    <row r="231" spans="8:9" ht="12.75">
      <c r="H231" s="4"/>
      <c r="I231" s="4"/>
    </row>
    <row r="232" spans="8:9" ht="12.75">
      <c r="H232" s="4"/>
      <c r="I232" s="4"/>
    </row>
    <row r="233" spans="8:9" ht="12.75">
      <c r="H233" s="4"/>
      <c r="I233" s="4"/>
    </row>
    <row r="234" spans="8:9" ht="12.75">
      <c r="H234" s="4"/>
      <c r="I234" s="4"/>
    </row>
    <row r="235" spans="8:9" ht="12.75">
      <c r="H235" s="4"/>
      <c r="I235" s="4"/>
    </row>
    <row r="236" spans="8:9" ht="12.75">
      <c r="H236" s="4"/>
      <c r="I236" s="4"/>
    </row>
    <row r="237" spans="8:9" ht="12.75">
      <c r="H237" s="4"/>
      <c r="I237" s="4"/>
    </row>
    <row r="238" spans="8:9" ht="12.75">
      <c r="H238" s="4"/>
      <c r="I238" s="4"/>
    </row>
    <row r="239" spans="8:9" ht="12.75">
      <c r="H239" s="4"/>
      <c r="I239" s="4"/>
    </row>
    <row r="240" spans="8:9" ht="12.75">
      <c r="H240" s="4"/>
      <c r="I240" s="4"/>
    </row>
    <row r="241" spans="8:9" ht="12.75">
      <c r="H241" s="4"/>
      <c r="I241" s="4"/>
    </row>
    <row r="242" spans="8:9" ht="12.75">
      <c r="H242" s="4"/>
      <c r="I242" s="4"/>
    </row>
    <row r="243" spans="8:9" ht="12.75">
      <c r="H243" s="4"/>
      <c r="I243" s="4"/>
    </row>
    <row r="244" spans="8:9" ht="12.75">
      <c r="H244" s="4"/>
      <c r="I244" s="4"/>
    </row>
    <row r="245" spans="8:9" ht="12.75">
      <c r="H245" s="4"/>
      <c r="I245" s="4"/>
    </row>
    <row r="246" spans="8:9" ht="12.75">
      <c r="H246" s="4"/>
      <c r="I246" s="4"/>
    </row>
    <row r="247" spans="8:9" ht="12.75">
      <c r="H247" s="4"/>
      <c r="I247" s="4"/>
    </row>
    <row r="248" spans="8:9" ht="12.75">
      <c r="H248" s="4"/>
      <c r="I248" s="4"/>
    </row>
    <row r="249" spans="8:9" ht="12.75">
      <c r="H249" s="4"/>
      <c r="I249" s="4"/>
    </row>
    <row r="250" spans="8:9" ht="12.75">
      <c r="H250" s="4"/>
      <c r="I250" s="4"/>
    </row>
    <row r="251" spans="8:9" ht="12.75">
      <c r="H251" s="4"/>
      <c r="I251" s="4"/>
    </row>
    <row r="252" spans="8:9" ht="12.75">
      <c r="H252" s="4"/>
      <c r="I252" s="4"/>
    </row>
    <row r="253" spans="8:9" ht="12.75">
      <c r="H253" s="4"/>
      <c r="I253" s="4"/>
    </row>
    <row r="254" spans="8:9" ht="12.75">
      <c r="H254" s="4"/>
      <c r="I254" s="4"/>
    </row>
    <row r="255" spans="8:9" ht="12.75">
      <c r="H255" s="4"/>
      <c r="I255" s="4"/>
    </row>
    <row r="256" spans="8:9" ht="12.75">
      <c r="H256" s="4"/>
      <c r="I256" s="4"/>
    </row>
    <row r="257" spans="8:9" ht="12.75">
      <c r="H257" s="4"/>
      <c r="I257" s="4"/>
    </row>
    <row r="258" spans="8:9" ht="12.75">
      <c r="H258" s="4"/>
      <c r="I258" s="4"/>
    </row>
    <row r="259" spans="8:9" ht="12.75">
      <c r="H259" s="4"/>
      <c r="I259" s="4"/>
    </row>
  </sheetData>
  <sheetProtection/>
  <mergeCells count="10">
    <mergeCell ref="A1:I1"/>
    <mergeCell ref="A83:H83"/>
    <mergeCell ref="G91:H91"/>
    <mergeCell ref="A3:A4"/>
    <mergeCell ref="B3:B4"/>
    <mergeCell ref="A45:I45"/>
    <mergeCell ref="C3:E3"/>
    <mergeCell ref="F3:H3"/>
    <mergeCell ref="I3:I4"/>
    <mergeCell ref="A5:I5"/>
  </mergeCells>
  <printOptions/>
  <pageMargins left="0.1968503937007874" right="0.2755905511811024" top="0.4724409448818898" bottom="0.5118110236220472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MilivanovaDV</dc:creator>
  <cp:keywords/>
  <dc:description/>
  <cp:lastModifiedBy>Batieva</cp:lastModifiedBy>
  <cp:lastPrinted>2020-07-09T05:06:24Z</cp:lastPrinted>
  <dcterms:created xsi:type="dcterms:W3CDTF">2007-08-15T11:05:38Z</dcterms:created>
  <dcterms:modified xsi:type="dcterms:W3CDTF">2020-07-14T11:26:04Z</dcterms:modified>
  <cp:category/>
  <cp:version/>
  <cp:contentType/>
  <cp:contentStatus/>
</cp:coreProperties>
</file>